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xr:revisionPtr revIDLastSave="0" documentId="8_{AE9B0D87-CE42-4500-9FE5-CBA6B06362FA}" xr6:coauthVersionLast="47" xr6:coauthVersionMax="47" xr10:uidLastSave="{00000000-0000-0000-0000-000000000000}"/>
  <bookViews>
    <workbookView xWindow="3310" yWindow="1120" windowWidth="14400" windowHeight="727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10" l="1"/>
  <c r="B40" i="10" s="1"/>
  <c r="B41" i="10" s="1"/>
  <c r="B42" i="10" s="1"/>
  <c r="B43" i="10" s="1"/>
  <c r="B44" i="10" s="1"/>
  <c r="B45" i="10" s="1"/>
  <c r="B46" i="10" s="1"/>
  <c r="J24" i="10"/>
  <c r="H24" i="10"/>
  <c r="F24" i="10"/>
  <c r="J13" i="10"/>
  <c r="J14" i="10" s="1"/>
  <c r="H13" i="10"/>
  <c r="F13" i="10"/>
  <c r="J12" i="10"/>
  <c r="H12" i="10"/>
  <c r="F12" i="10"/>
  <c r="B46" i="6"/>
  <c r="B39" i="6"/>
  <c r="B40" i="6" s="1"/>
  <c r="B41" i="6" s="1"/>
  <c r="B42" i="6" s="1"/>
  <c r="B43" i="6" s="1"/>
  <c r="B44" i="6" s="1"/>
  <c r="J12" i="6"/>
  <c r="J24" i="6" s="1"/>
  <c r="H12" i="6"/>
  <c r="F12" i="6"/>
  <c r="B28" i="7"/>
  <c r="B29" i="7" s="1"/>
  <c r="B30" i="7" s="1"/>
  <c r="B27" i="7"/>
  <c r="B26" i="7"/>
  <c r="J11" i="7"/>
  <c r="J12" i="7" s="1"/>
  <c r="H11" i="7"/>
  <c r="F11" i="7"/>
  <c r="J10" i="7"/>
  <c r="H10" i="7"/>
  <c r="F10" i="7"/>
  <c r="F25" i="14"/>
  <c r="F13" i="14"/>
  <c r="J16" i="10" l="1"/>
  <c r="J14" i="7"/>
  <c r="F15" i="14"/>
  <c r="F17" i="14" s="1"/>
  <c r="F14" i="6"/>
  <c r="F16" i="6" s="1"/>
  <c r="J25" i="6"/>
  <c r="F12" i="7"/>
  <c r="F14" i="7" s="1"/>
  <c r="F13" i="6"/>
  <c r="F24" i="6"/>
  <c r="F14" i="10"/>
  <c r="F25" i="10"/>
  <c r="H12" i="7"/>
  <c r="H13" i="6"/>
  <c r="H24" i="6"/>
  <c r="H14" i="10"/>
  <c r="H25" i="10"/>
  <c r="J13" i="6"/>
  <c r="J14" i="6" s="1"/>
  <c r="J25" i="10"/>
  <c r="F14" i="14"/>
  <c r="F26" i="14"/>
  <c r="H14" i="6"/>
  <c r="F16" i="7" l="1"/>
  <c r="F17" i="7"/>
  <c r="F18" i="7" s="1"/>
  <c r="F20" i="6"/>
  <c r="F19" i="6"/>
  <c r="F18" i="6"/>
  <c r="F21" i="6" s="1"/>
  <c r="F23" i="6" s="1"/>
  <c r="F19" i="14"/>
  <c r="F21" i="14"/>
  <c r="F20" i="14"/>
  <c r="J17" i="7"/>
  <c r="J18" i="7" s="1"/>
  <c r="J16" i="7"/>
  <c r="F25" i="6"/>
  <c r="H16" i="6"/>
  <c r="H14" i="7"/>
  <c r="J16" i="6"/>
  <c r="H25" i="6"/>
  <c r="J19" i="10"/>
  <c r="J20" i="10"/>
  <c r="J18" i="10"/>
  <c r="J21" i="10" s="1"/>
  <c r="J23" i="10" s="1"/>
  <c r="H16" i="10"/>
  <c r="F16" i="10"/>
  <c r="F26" i="6" l="1"/>
  <c r="F28" i="6" s="1"/>
  <c r="F29" i="6" s="1"/>
  <c r="F31" i="6" s="1"/>
  <c r="F32" i="6" s="1"/>
  <c r="F35" i="6"/>
  <c r="F34" i="6"/>
  <c r="H18" i="10"/>
  <c r="H19" i="10"/>
  <c r="H20" i="10" s="1"/>
  <c r="F18" i="10"/>
  <c r="F19" i="10"/>
  <c r="F20" i="10" s="1"/>
  <c r="H18" i="6"/>
  <c r="H19" i="6"/>
  <c r="H20" i="6"/>
  <c r="J19" i="6"/>
  <c r="J18" i="6"/>
  <c r="J20" i="6"/>
  <c r="J26" i="10"/>
  <c r="J28" i="10" s="1"/>
  <c r="J29" i="10" s="1"/>
  <c r="J31" i="10" s="1"/>
  <c r="J32" i="10" s="1"/>
  <c r="J35" i="10"/>
  <c r="J34" i="10"/>
  <c r="F22" i="14"/>
  <c r="F24" i="14" s="1"/>
  <c r="H16" i="7"/>
  <c r="H17" i="7"/>
  <c r="H18" i="7"/>
  <c r="F19" i="7"/>
  <c r="F21" i="7" s="1"/>
  <c r="F22" i="7" s="1"/>
  <c r="J19" i="7"/>
  <c r="J21" i="7" s="1"/>
  <c r="J22" i="7" s="1"/>
  <c r="F21" i="10" l="1"/>
  <c r="F23" i="10" s="1"/>
  <c r="H19" i="7"/>
  <c r="H21" i="7" s="1"/>
  <c r="H22" i="7" s="1"/>
  <c r="H21" i="10"/>
  <c r="H23" i="10" s="1"/>
  <c r="J21" i="6"/>
  <c r="J23" i="6" s="1"/>
  <c r="F28" i="14"/>
  <c r="F31" i="14"/>
  <c r="F29" i="14" s="1"/>
  <c r="F30" i="14" s="1"/>
  <c r="F33" i="14" s="1"/>
  <c r="F36" i="14"/>
  <c r="H25" i="14" s="1"/>
  <c r="H21" i="6"/>
  <c r="H23" i="6" s="1"/>
  <c r="H13" i="14" l="1"/>
  <c r="F34" i="14"/>
  <c r="H26" i="14"/>
  <c r="J35" i="6"/>
  <c r="J26" i="6"/>
  <c r="J28" i="6" s="1"/>
  <c r="J29" i="6" s="1"/>
  <c r="J31" i="6" s="1"/>
  <c r="J32" i="6" s="1"/>
  <c r="J34" i="6"/>
  <c r="H26" i="10"/>
  <c r="H28" i="10" s="1"/>
  <c r="H29" i="10" s="1"/>
  <c r="H31" i="10"/>
  <c r="H32" i="10" s="1"/>
  <c r="H35" i="10"/>
  <c r="H34" i="10"/>
  <c r="H26" i="6"/>
  <c r="H28" i="6" s="1"/>
  <c r="H29" i="6" s="1"/>
  <c r="H31" i="6" s="1"/>
  <c r="H32" i="6" s="1"/>
  <c r="H35" i="6"/>
  <c r="H34" i="6"/>
  <c r="F26" i="10"/>
  <c r="F28" i="10" s="1"/>
  <c r="F29" i="10" s="1"/>
  <c r="F31" i="10" s="1"/>
  <c r="F32" i="10" s="1"/>
  <c r="F35" i="10"/>
  <c r="F34" i="10"/>
  <c r="H14" i="14" l="1"/>
  <c r="H15" i="14" s="1"/>
  <c r="H17" i="14" l="1"/>
  <c r="H20" i="14" l="1"/>
  <c r="H19" i="14"/>
  <c r="H21" i="14"/>
  <c r="H22" i="14" l="1"/>
  <c r="H24" i="14" s="1"/>
  <c r="H31" i="14" l="1"/>
  <c r="H29" i="14" s="1"/>
  <c r="H30" i="14" s="1"/>
  <c r="H33" i="14" s="1"/>
  <c r="H28" i="14"/>
  <c r="H36" i="14"/>
  <c r="J25" i="14" s="1"/>
  <c r="J13" i="14" l="1"/>
  <c r="H34" i="14"/>
  <c r="J26" i="14"/>
  <c r="J14" i="14" l="1"/>
  <c r="J15" i="14" s="1"/>
  <c r="J17" i="14" l="1"/>
  <c r="J20" i="14" l="1"/>
  <c r="J19" i="14"/>
  <c r="J21" i="14"/>
  <c r="J22" i="14" l="1"/>
  <c r="J24" i="14" s="1"/>
  <c r="J28" i="14" l="1"/>
  <c r="J31" i="14"/>
  <c r="J29" i="14" s="1"/>
  <c r="J30" i="14" s="1"/>
  <c r="J33" i="14" s="1"/>
  <c r="J36" i="14"/>
  <c r="L25" i="14" s="1"/>
  <c r="L13" i="14" l="1"/>
  <c r="J34" i="14"/>
  <c r="L26" i="14"/>
  <c r="L14" i="14" l="1"/>
  <c r="L15" i="14" s="1"/>
  <c r="L17" i="14" l="1"/>
  <c r="L19" i="14" l="1"/>
  <c r="L20" i="14"/>
  <c r="L21" i="14"/>
  <c r="L22" i="14" l="1"/>
  <c r="L24" i="14" s="1"/>
  <c r="L28" i="14" l="1"/>
  <c r="L31" i="14"/>
  <c r="L29" i="14" s="1"/>
  <c r="L30" i="14" s="1"/>
  <c r="L33" i="14" s="1"/>
  <c r="L36" i="14"/>
  <c r="N25" i="14" s="1"/>
  <c r="N13" i="14" l="1"/>
  <c r="L34" i="14"/>
  <c r="N26" i="14"/>
  <c r="N14" i="14" l="1"/>
  <c r="N15" i="14" s="1"/>
  <c r="N17" i="14" l="1"/>
  <c r="N20" i="14" l="1"/>
  <c r="N21" i="14"/>
  <c r="N19" i="14"/>
  <c r="N22" i="14" s="1"/>
  <c r="N24" i="14" s="1"/>
  <c r="N28" i="14" l="1"/>
  <c r="N31" i="14"/>
  <c r="N29" i="14" s="1"/>
  <c r="N30" i="14" s="1"/>
  <c r="N33" i="14" s="1"/>
  <c r="N34" i="14" s="1"/>
  <c r="N36" i="14"/>
</calcChain>
</file>

<file path=xl/sharedStrings.xml><?xml version="1.0" encoding="utf-8"?>
<sst xmlns="http://schemas.openxmlformats.org/spreadsheetml/2006/main" count="295" uniqueCount="114">
  <si>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</si>
  <si>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</si>
  <si>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</si>
  <si>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</si>
  <si>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</si>
  <si>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</si>
  <si>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</si>
  <si>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</si>
  <si>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</si>
  <si>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</si>
  <si>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</si>
  <si>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</si>
  <si>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</si>
  <si>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</si>
  <si>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</si>
  <si>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</si>
  <si>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</si>
  <si>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</si>
  <si>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</si>
  <si>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</si>
  <si>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</si>
  <si>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</si>
  <si>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</si>
  <si>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</si>
  <si>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</si>
  <si>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</si>
  <si>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</si>
  <si>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</si>
  <si>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</si>
  <si>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</si>
  <si>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</si>
  <si>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</si>
  <si>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</si>
  <si>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</si>
  <si>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</si>
  <si>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</si>
  <si>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</si>
  <si>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</si>
  <si>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</si>
  <si>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</si>
  <si>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</si>
  <si>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</si>
  <si>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</si>
  <si>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</si>
  <si>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</si>
  <si>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</si>
  <si>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</si>
  <si>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</si>
  <si>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</si>
  <si>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</si>
  <si>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</si>
  <si>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</si>
  <si>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</si>
  <si>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</si>
  <si>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</si>
  <si>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</si>
  <si>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</si>
  <si>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</si>
  <si>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viii = v + vi + vii</t>
  </si>
  <si>
    <t>Returns are assumed to be generated linearly through the year.</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</si>
  <si>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</si>
  <si>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</si>
  <si>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</si>
  <si>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</si>
  <si>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</si>
  <si>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</si>
  <si>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</si>
  <si>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</si>
  <si>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</si>
  <si>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</si>
  <si>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</si>
  <si>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</si>
  <si>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</si>
  <si>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</si>
  <si>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</si>
  <si>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</si>
  <si>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</si>
  <si>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</si>
  <si>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</si>
  <si>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</si>
  <si>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(ix , x)</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</si>
  <si>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</si>
  <si>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</si>
  <si>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</si>
  <si>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</si>
  <si>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</si>
  <si>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</si>
  <si>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</si>
  <si>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</si>
  <si>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</si>
  <si>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</si>
  <si>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</si>
  <si>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</si>
  <si>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</si>
  <si>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</si>
  <si>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</si>
  <si>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</si>
  <si>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</si>
  <si>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</si>
  <si>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</si>
  <si>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</si>
  <si>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</si>
  <si>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</si>
  <si>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</si>
  <si>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</si>
  <si>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</si>
  <si>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</si>
  <si>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xvii = ix + xiii</t>
  </si>
  <si>
    <t>xviii = ((xvii - i) / i) %</t>
  </si>
  <si>
    <t>xix = Max (xvii , x)</t>
  </si>
  <si>
    <t>vii = (iv + vi) x b</t>
  </si>
  <si>
    <t>vii = (iv  + vi) x b</t>
  </si>
  <si>
    <t xml:space="preserve">Portfolio Manager will be charging the Management Fee on Average portfolio value for the management fee period as defined in the PMS agreement. </t>
  </si>
  <si>
    <t xml:space="preserve">For this illustration, High Water Mark for the 1st Year is the Capital invested and from second year onwards if performance fee is charged, it’s the year end closing value after all charges and fees, else it remains the highest of closing value and capital inested.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</si>
</sst>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color rgb="FFFF0000"/>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21"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29" xfId="0" applyBorder="1" applyAlignment="1">
      <alignment vertical="center"/>
    </xf>
    <xf numFmtId="9" fontId="2" fillId="0" borderId="30" xfId="0" applyNumberFormat="1" applyFont="1" applyBorder="1" applyAlignment="1">
      <alignment horizontal="left" vertical="center"/>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9" fontId="5" fillId="2" borderId="37" xfId="0" applyNumberFormat="1" applyFont="1" applyFill="1" applyBorder="1" applyAlignment="1">
      <alignment horizontal="left" vertical="center"/>
    </xf>
    <xf numFmtId="165" fontId="0" fillId="0" borderId="0" xfId="0" applyNumberFormat="1" applyAlignment="1">
      <alignment vertical="center"/>
    </xf>
    <xf numFmtId="165" fontId="0" fillId="0" borderId="1" xfId="0" applyNumberFormat="1" applyBorder="1" applyAlignment="1">
      <alignment horizontal="right" vertical="center"/>
    </xf>
    <xf numFmtId="165" fontId="3" fillId="0" borderId="1" xfId="0" applyNumberFormat="1" applyFont="1" applyBorder="1" applyAlignment="1">
      <alignment horizontal="right" vertical="center"/>
    </xf>
    <xf numFmtId="0" fontId="4" fillId="0" borderId="1" xfId="0" applyFont="1" applyBorder="1"/>
    <xf numFmtId="10"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4" fillId="0" borderId="13" xfId="0" applyFont="1" applyBorder="1"/>
    <xf numFmtId="164" fontId="3" fillId="0" borderId="1" xfId="0" applyNumberFormat="1" applyFont="1" applyBorder="1" applyAlignment="1">
      <alignment horizontal="right" vertical="center"/>
    </xf>
    <xf numFmtId="164" fontId="0" fillId="0" borderId="1" xfId="0" applyNumberForma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4" fontId="6"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4" fontId="4" fillId="0" borderId="1" xfId="0" applyNumberFormat="1" applyFont="1" applyBorder="1"/>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165"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0"/>
  <sheetViews>
    <sheetView showGridLines="0" topLeftCell="A4" zoomScale="70" zoomScaleNormal="70" workbookViewId="0">
      <selection activeCell="C1" sqref="C1"/>
    </sheetView>
  </sheetViews>
  <sheetFormatPr defaultColWidth="8.81640625" defaultRowHeight="14.5" x14ac:dyDescent="0.35"/>
  <cols>
    <col min="1" max="1" width="8.81640625" style="2"/>
    <col min="2" max="2" width="5.453125" style="46" customWidth="1"/>
    <col min="3" max="3" width="48" style="1" customWidth="1"/>
    <col min="4" max="4" width="4.453125" style="3" customWidth="1"/>
    <col min="5" max="5" width="18.453125" style="1" customWidth="1"/>
    <col min="6" max="6" width="8.453125" style="2" customWidth="1"/>
    <col min="7" max="7" width="5.81640625" style="2" customWidth="1"/>
    <col min="8" max="8" width="8.453125" style="2" customWidth="1"/>
    <col min="9" max="9" width="5.36328125" style="2" customWidth="1"/>
    <col min="10" max="10" width="10.81640625" style="2" customWidth="1"/>
    <col min="11" max="11" width="3.453125" style="2" customWidth="1"/>
    <col min="12" max="12" width="9.36328125" style="2" bestFit="1" customWidth="1"/>
    <col min="13" max="16384" width="8.81640625" style="2"/>
  </cols>
  <sheetData>
    <row r="1" spans="3:11" ht="15" thickBot="1" x14ac:dyDescent="0.4"/>
    <row r="2" spans="3:11" x14ac:dyDescent="0.35">
      <c r="C2" s="30" t="s">
        <v>0</v>
      </c>
      <c r="D2" s="31"/>
      <c r="E2" s="32"/>
      <c r="F2" s="33"/>
      <c r="G2" s="33"/>
      <c r="H2" s="33"/>
      <c r="I2" s="33"/>
      <c r="J2" s="33"/>
      <c r="K2" s="34"/>
    </row>
    <row r="3" spans="3:11" x14ac:dyDescent="0.35">
      <c r="C3" s="35" t="s">
        <v>2</v>
      </c>
      <c r="D3" s="6" t="s">
        <v>15</v>
      </c>
      <c r="E3" s="7">
        <v>5000000</v>
      </c>
      <c r="F3" s="12"/>
      <c r="G3" s="12"/>
      <c r="H3" s="12"/>
      <c r="I3" s="12"/>
      <c r="J3" s="12"/>
      <c r="K3" s="36"/>
    </row>
    <row r="4" spans="3:11" x14ac:dyDescent="0.35">
      <c r="C4" s="35" t="s">
        <v>1</v>
      </c>
      <c r="D4" s="6" t="s">
        <v>16</v>
      </c>
      <c r="E4" s="8">
        <v>2.5000000000000001E-2</v>
      </c>
      <c r="F4" s="12"/>
      <c r="G4" s="12"/>
      <c r="H4" s="12"/>
      <c r="I4" s="12"/>
      <c r="J4" s="12"/>
      <c r="K4" s="36"/>
    </row>
    <row r="5" spans="3:11" x14ac:dyDescent="0.35">
      <c r="C5" s="35" t="s">
        <v>38</v>
      </c>
      <c r="D5" s="6" t="s">
        <v>17</v>
      </c>
      <c r="E5" s="8">
        <v>5.0000000000000001E-3</v>
      </c>
      <c r="F5" s="12"/>
      <c r="G5" s="12"/>
      <c r="H5" s="12"/>
      <c r="I5" s="12"/>
      <c r="J5" s="12"/>
      <c r="K5" s="36"/>
    </row>
    <row r="6" spans="3:11" x14ac:dyDescent="0.35">
      <c r="C6" s="35" t="s">
        <v>56</v>
      </c>
      <c r="D6" s="6" t="s">
        <v>41</v>
      </c>
      <c r="E6" s="8">
        <v>2E-3</v>
      </c>
      <c r="F6" s="12"/>
      <c r="G6" s="12"/>
      <c r="H6" s="12"/>
      <c r="I6" s="12"/>
      <c r="J6" s="12"/>
      <c r="K6" s="36"/>
    </row>
    <row r="7" spans="3:11" ht="15" thickBot="1" x14ac:dyDescent="0.4">
      <c r="C7" s="35"/>
      <c r="D7" s="6"/>
      <c r="E7" s="5"/>
      <c r="F7" s="64"/>
      <c r="G7" s="29"/>
      <c r="H7" s="29"/>
      <c r="I7" s="29"/>
      <c r="J7" s="29"/>
      <c r="K7" s="67"/>
    </row>
    <row r="8" spans="3:11" ht="15" thickBot="1" x14ac:dyDescent="0.4">
      <c r="C8" s="115" t="s">
        <v>36</v>
      </c>
      <c r="D8" s="116"/>
      <c r="E8" s="117"/>
      <c r="F8" s="118" t="s">
        <v>12</v>
      </c>
      <c r="G8" s="119"/>
      <c r="H8" s="118" t="s">
        <v>13</v>
      </c>
      <c r="I8" s="119"/>
      <c r="J8" s="118" t="s">
        <v>14</v>
      </c>
      <c r="K8" s="119"/>
    </row>
    <row r="9" spans="3:11" x14ac:dyDescent="0.35">
      <c r="C9" s="115"/>
      <c r="D9" s="116"/>
      <c r="E9" s="116"/>
      <c r="F9" s="65" t="s">
        <v>3</v>
      </c>
      <c r="G9" s="66">
        <v>0.2</v>
      </c>
      <c r="H9" s="65" t="s">
        <v>4</v>
      </c>
      <c r="I9" s="66">
        <v>-0.2</v>
      </c>
      <c r="J9" s="65" t="s">
        <v>5</v>
      </c>
      <c r="K9" s="68">
        <v>0</v>
      </c>
    </row>
    <row r="10" spans="3:11" x14ac:dyDescent="0.35">
      <c r="C10" s="35" t="s">
        <v>11</v>
      </c>
      <c r="D10" s="6" t="s">
        <v>19</v>
      </c>
      <c r="E10" s="11" t="s">
        <v>29</v>
      </c>
      <c r="F10" s="75">
        <f>+$E$3</f>
        <v>5000000</v>
      </c>
      <c r="G10" s="75"/>
      <c r="H10" s="75">
        <f>+$E$3</f>
        <v>5000000</v>
      </c>
      <c r="I10" s="75"/>
      <c r="J10" s="75">
        <f>+$E$3</f>
        <v>5000000</v>
      </c>
      <c r="K10" s="107"/>
    </row>
    <row r="11" spans="3:11" x14ac:dyDescent="0.35">
      <c r="C11" s="35" t="s">
        <v>33</v>
      </c>
      <c r="D11" s="6" t="s">
        <v>20</v>
      </c>
      <c r="E11" s="11" t="s">
        <v>30</v>
      </c>
      <c r="F11" s="75">
        <f>F10*G9</f>
        <v>1000000</v>
      </c>
      <c r="G11" s="75"/>
      <c r="H11" s="75">
        <f>H10*I9</f>
        <v>-1000000</v>
      </c>
      <c r="I11" s="75"/>
      <c r="J11" s="113">
        <f>J10*K9</f>
        <v>0</v>
      </c>
      <c r="K11" s="114"/>
    </row>
    <row r="12" spans="3:11" x14ac:dyDescent="0.35">
      <c r="C12" s="35" t="s">
        <v>7</v>
      </c>
      <c r="D12" s="6" t="s">
        <v>21</v>
      </c>
      <c r="E12" s="11" t="s">
        <v>31</v>
      </c>
      <c r="F12" s="75">
        <f>F10+F11</f>
        <v>6000000</v>
      </c>
      <c r="G12" s="75"/>
      <c r="H12" s="75">
        <f>H10+H11</f>
        <v>4000000</v>
      </c>
      <c r="I12" s="75"/>
      <c r="J12" s="75">
        <f>J10+J11</f>
        <v>5000000</v>
      </c>
      <c r="K12" s="107"/>
    </row>
    <row r="13" spans="3:11" x14ac:dyDescent="0.35">
      <c r="C13" s="108"/>
      <c r="D13" s="109"/>
      <c r="E13" s="109"/>
      <c r="F13" s="109"/>
      <c r="G13" s="109"/>
      <c r="H13" s="109"/>
      <c r="I13" s="109"/>
      <c r="J13" s="109"/>
      <c r="K13" s="110"/>
    </row>
    <row r="14" spans="3:11" x14ac:dyDescent="0.35">
      <c r="C14" s="35" t="s">
        <v>61</v>
      </c>
      <c r="D14" s="6" t="s">
        <v>22</v>
      </c>
      <c r="E14" s="11" t="s">
        <v>32</v>
      </c>
      <c r="F14" s="75">
        <f>(F10+F12)/2</f>
        <v>5500000</v>
      </c>
      <c r="G14" s="75"/>
      <c r="H14" s="75">
        <f>(H10+H12)/2</f>
        <v>4500000</v>
      </c>
      <c r="I14" s="75"/>
      <c r="J14" s="75">
        <f>(J10+J12)/2</f>
        <v>5000000</v>
      </c>
      <c r="K14" s="107"/>
    </row>
    <row r="15" spans="3:11" x14ac:dyDescent="0.35">
      <c r="C15" s="108"/>
      <c r="D15" s="109"/>
      <c r="E15" s="109"/>
      <c r="F15" s="109"/>
      <c r="G15" s="109"/>
      <c r="H15" s="109"/>
      <c r="I15" s="109"/>
      <c r="J15" s="109"/>
      <c r="K15" s="110"/>
    </row>
    <row r="16" spans="3:11" x14ac:dyDescent="0.35">
      <c r="C16" s="35" t="s">
        <v>34</v>
      </c>
      <c r="D16" s="6" t="s">
        <v>23</v>
      </c>
      <c r="E16" s="11" t="s">
        <v>55</v>
      </c>
      <c r="F16" s="75">
        <f>+F14*-$E$5</f>
        <v>-27500</v>
      </c>
      <c r="G16" s="75"/>
      <c r="H16" s="75">
        <f>+H14*-$E$5</f>
        <v>-22500</v>
      </c>
      <c r="I16" s="75"/>
      <c r="J16" s="75">
        <f>+J14*-$E$5</f>
        <v>-25000</v>
      </c>
      <c r="K16" s="107"/>
    </row>
    <row r="17" spans="2:12" x14ac:dyDescent="0.35">
      <c r="C17" s="35" t="s">
        <v>56</v>
      </c>
      <c r="D17" s="6" t="s">
        <v>24</v>
      </c>
      <c r="E17" s="11" t="s">
        <v>57</v>
      </c>
      <c r="F17" s="75">
        <f>+F14*-$E$6</f>
        <v>-11000</v>
      </c>
      <c r="G17" s="75"/>
      <c r="H17" s="75">
        <f>+H14*-$E$6</f>
        <v>-9000</v>
      </c>
      <c r="I17" s="75"/>
      <c r="J17" s="75">
        <f>+J14*-$E$6</f>
        <v>-10000</v>
      </c>
      <c r="K17" s="107"/>
    </row>
    <row r="18" spans="2:12" x14ac:dyDescent="0.35">
      <c r="C18" s="35" t="s">
        <v>35</v>
      </c>
      <c r="D18" s="6" t="s">
        <v>25</v>
      </c>
      <c r="E18" s="5" t="s">
        <v>110</v>
      </c>
      <c r="F18" s="75">
        <f>+(F14+F17)*-$E$4</f>
        <v>-137225</v>
      </c>
      <c r="G18" s="75"/>
      <c r="H18" s="75">
        <f>+(H14+H17)*-$E$4</f>
        <v>-112275</v>
      </c>
      <c r="I18" s="75"/>
      <c r="J18" s="75">
        <f>+(J14+J17)*-$E$4</f>
        <v>-124750</v>
      </c>
      <c r="K18" s="75"/>
      <c r="L18" s="74"/>
    </row>
    <row r="19" spans="2:12" x14ac:dyDescent="0.35">
      <c r="C19" s="35" t="s">
        <v>8</v>
      </c>
      <c r="D19" s="6" t="s">
        <v>26</v>
      </c>
      <c r="E19" s="5" t="s">
        <v>58</v>
      </c>
      <c r="F19" s="75">
        <f>+F16+F18+F17</f>
        <v>-175725</v>
      </c>
      <c r="G19" s="75"/>
      <c r="H19" s="75">
        <f>+H16+H18+H17</f>
        <v>-143775</v>
      </c>
      <c r="I19" s="75"/>
      <c r="J19" s="75">
        <f>+J16+J18+J17</f>
        <v>-159750</v>
      </c>
      <c r="K19" s="107"/>
    </row>
    <row r="20" spans="2:12" x14ac:dyDescent="0.35">
      <c r="C20" s="108"/>
      <c r="D20" s="109"/>
      <c r="E20" s="109"/>
      <c r="F20" s="109"/>
      <c r="G20" s="109"/>
      <c r="H20" s="109"/>
      <c r="I20" s="109"/>
      <c r="J20" s="109"/>
      <c r="K20" s="110"/>
    </row>
    <row r="21" spans="2:12" x14ac:dyDescent="0.35">
      <c r="C21" s="35" t="s">
        <v>9</v>
      </c>
      <c r="D21" s="6" t="s">
        <v>27</v>
      </c>
      <c r="E21" s="5" t="s">
        <v>64</v>
      </c>
      <c r="F21" s="75">
        <f>F12+F19</f>
        <v>5824275</v>
      </c>
      <c r="G21" s="75"/>
      <c r="H21" s="75">
        <f>H12+H19</f>
        <v>3856225</v>
      </c>
      <c r="I21" s="75"/>
      <c r="J21" s="75">
        <f>J12+J19</f>
        <v>4840250</v>
      </c>
      <c r="K21" s="107"/>
    </row>
    <row r="22" spans="2:12" x14ac:dyDescent="0.35">
      <c r="C22" s="35" t="s">
        <v>10</v>
      </c>
      <c r="D22" s="6" t="s">
        <v>28</v>
      </c>
      <c r="E22" s="5" t="s">
        <v>65</v>
      </c>
      <c r="F22" s="111">
        <f>+F21/F10-1</f>
        <v>0.16485499999999997</v>
      </c>
      <c r="G22" s="111"/>
      <c r="H22" s="111">
        <f>+H21/H10-1</f>
        <v>-0.22875500000000004</v>
      </c>
      <c r="I22" s="111"/>
      <c r="J22" s="111">
        <f>+J21/J10-1</f>
        <v>-3.1950000000000034E-2</v>
      </c>
      <c r="K22" s="112"/>
    </row>
    <row r="23" spans="2:12" x14ac:dyDescent="0.35">
      <c r="C23" s="35"/>
      <c r="D23" s="6"/>
      <c r="E23" s="5"/>
      <c r="F23" s="12"/>
      <c r="G23" s="12"/>
      <c r="H23" s="12"/>
      <c r="I23" s="12"/>
      <c r="J23" s="12"/>
      <c r="K23" s="36"/>
    </row>
    <row r="24" spans="2:12" ht="15" thickBot="1" x14ac:dyDescent="0.4">
      <c r="B24" s="49"/>
      <c r="C24" s="101" t="s">
        <v>81</v>
      </c>
      <c r="D24" s="102"/>
      <c r="E24" s="102"/>
      <c r="F24" s="102"/>
      <c r="G24" s="102"/>
      <c r="H24" s="102"/>
      <c r="I24" s="102"/>
      <c r="J24" s="102"/>
      <c r="K24" s="103"/>
    </row>
    <row r="25" spans="2:12" s="4" customFormat="1" ht="41.25" customHeight="1" thickBot="1" x14ac:dyDescent="0.4">
      <c r="B25" s="50">
        <v>1</v>
      </c>
      <c r="C25" s="98" t="s">
        <v>106</v>
      </c>
      <c r="D25" s="99"/>
      <c r="E25" s="99"/>
      <c r="F25" s="99"/>
      <c r="G25" s="99"/>
      <c r="H25" s="99"/>
      <c r="I25" s="99"/>
      <c r="J25" s="99"/>
      <c r="K25" s="100"/>
    </row>
    <row r="26" spans="2:12" s="4" customFormat="1" ht="37.5" customHeight="1" thickBot="1" x14ac:dyDescent="0.4">
      <c r="B26" s="50">
        <f t="shared" ref="B26:B30" si="0">+B25+1</f>
        <v>2</v>
      </c>
      <c r="C26" s="98" t="s">
        <v>112</v>
      </c>
      <c r="D26" s="99"/>
      <c r="E26" s="99"/>
      <c r="F26" s="99"/>
      <c r="G26" s="99"/>
      <c r="H26" s="99"/>
      <c r="I26" s="99"/>
      <c r="J26" s="99"/>
      <c r="K26" s="100"/>
    </row>
    <row r="27" spans="2:12" s="4" customFormat="1" ht="33.75" customHeight="1" thickBot="1" x14ac:dyDescent="0.4">
      <c r="B27" s="50">
        <f t="shared" si="0"/>
        <v>3</v>
      </c>
      <c r="C27" s="98" t="s">
        <v>59</v>
      </c>
      <c r="D27" s="99"/>
      <c r="E27" s="99"/>
      <c r="F27" s="99"/>
      <c r="G27" s="99"/>
      <c r="H27" s="99"/>
      <c r="I27" s="99"/>
      <c r="J27" s="99"/>
      <c r="K27" s="100"/>
    </row>
    <row r="28" spans="2:12" s="4" customFormat="1" ht="29.25" customHeight="1" thickBot="1" x14ac:dyDescent="0.4">
      <c r="B28" s="50">
        <f t="shared" si="0"/>
        <v>4</v>
      </c>
      <c r="C28" s="104" t="s">
        <v>37</v>
      </c>
      <c r="D28" s="105"/>
      <c r="E28" s="105"/>
      <c r="F28" s="105"/>
      <c r="G28" s="105"/>
      <c r="H28" s="105"/>
      <c r="I28" s="105"/>
      <c r="J28" s="105"/>
      <c r="K28" s="106"/>
    </row>
    <row r="29" spans="2:12" s="4" customFormat="1" ht="33.75" customHeight="1" thickBot="1" x14ac:dyDescent="0.4">
      <c r="B29" s="50">
        <f t="shared" si="0"/>
        <v>5</v>
      </c>
      <c r="C29" s="98" t="s">
        <v>60</v>
      </c>
      <c r="D29" s="99"/>
      <c r="E29" s="99"/>
      <c r="F29" s="99"/>
      <c r="G29" s="99"/>
      <c r="H29" s="99"/>
      <c r="I29" s="99"/>
      <c r="J29" s="99"/>
      <c r="K29" s="100"/>
    </row>
    <row r="30" spans="2:12" s="4" customFormat="1" ht="15" thickBot="1" x14ac:dyDescent="0.4">
      <c r="B30" s="50">
        <f t="shared" si="0"/>
        <v>6</v>
      </c>
      <c r="C30" s="98" t="s">
        <v>51</v>
      </c>
      <c r="D30" s="99"/>
      <c r="E30" s="99"/>
      <c r="F30" s="99"/>
      <c r="G30" s="99"/>
      <c r="H30" s="99"/>
      <c r="I30" s="99"/>
      <c r="J30" s="99"/>
      <c r="K30" s="100"/>
    </row>
  </sheetData>
  <mergeCells count="44">
    <mergeCell ref="C8:E9"/>
    <mergeCell ref="F8:G8"/>
    <mergeCell ref="H8:I8"/>
    <mergeCell ref="J8:K8"/>
    <mergeCell ref="F10:G10"/>
    <mergeCell ref="H10:I10"/>
    <mergeCell ref="J10:K10"/>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F22:G22"/>
    <mergeCell ref="H22:I22"/>
    <mergeCell ref="J22:K22"/>
    <mergeCell ref="F18:G18"/>
    <mergeCell ref="H18:I18"/>
    <mergeCell ref="J18:K18"/>
    <mergeCell ref="F19:G19"/>
    <mergeCell ref="H19:I19"/>
    <mergeCell ref="J19:K19"/>
    <mergeCell ref="F17:G17"/>
    <mergeCell ref="H17:I17"/>
    <mergeCell ref="J17:K17"/>
    <mergeCell ref="C20:K20"/>
    <mergeCell ref="F21:G21"/>
    <mergeCell ref="H21:I21"/>
    <mergeCell ref="J21:K21"/>
    <mergeCell ref="C30:K30"/>
    <mergeCell ref="C24:K24"/>
    <mergeCell ref="C25:K25"/>
    <mergeCell ref="C26:K26"/>
    <mergeCell ref="C27:K27"/>
    <mergeCell ref="C28:K28"/>
    <mergeCell ref="C29:K29"/>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6"/>
  <sheetViews>
    <sheetView showGridLines="0" zoomScaleNormal="100" workbookViewId="0">
      <selection activeCell="C1" sqref="C1"/>
    </sheetView>
  </sheetViews>
  <sheetFormatPr defaultColWidth="8.81640625" defaultRowHeight="14.5" x14ac:dyDescent="0.35"/>
  <cols>
    <col min="1" max="1" width="8.81640625" style="2"/>
    <col min="2" max="2" width="5.453125" style="46" customWidth="1"/>
    <col min="3" max="3" width="56.1796875" style="1" customWidth="1"/>
    <col min="4" max="4" width="4.45312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36328125" style="2" customWidth="1"/>
    <col min="11" max="11" width="3.453125" style="2" bestFit="1" customWidth="1"/>
    <col min="12" max="12" width="9.81640625" style="2" bestFit="1" customWidth="1"/>
    <col min="13" max="13" width="3.453125" style="2" bestFit="1" customWidth="1"/>
    <col min="14" max="16384" width="8.81640625" style="2"/>
  </cols>
  <sheetData>
    <row r="1" spans="3:13" ht="15" thickBot="1" x14ac:dyDescent="0.4"/>
    <row r="2" spans="3:13" x14ac:dyDescent="0.35">
      <c r="C2" s="30" t="s">
        <v>0</v>
      </c>
      <c r="D2" s="31"/>
      <c r="E2" s="32"/>
      <c r="F2" s="33"/>
      <c r="G2" s="33"/>
      <c r="H2" s="33"/>
      <c r="I2" s="33"/>
      <c r="J2" s="33"/>
      <c r="K2" s="33"/>
      <c r="L2" s="33"/>
      <c r="M2" s="34"/>
    </row>
    <row r="3" spans="3:13" x14ac:dyDescent="0.35">
      <c r="C3" s="35" t="s">
        <v>2</v>
      </c>
      <c r="D3" s="6" t="s">
        <v>15</v>
      </c>
      <c r="E3" s="7">
        <v>5000000</v>
      </c>
      <c r="F3" s="12"/>
      <c r="G3" s="12"/>
      <c r="H3" s="12"/>
      <c r="I3" s="12"/>
      <c r="J3" s="12"/>
      <c r="K3" s="12"/>
      <c r="L3" s="12"/>
      <c r="M3" s="36"/>
    </row>
    <row r="4" spans="3:13" x14ac:dyDescent="0.35">
      <c r="C4" s="35" t="s">
        <v>1</v>
      </c>
      <c r="D4" s="6" t="s">
        <v>16</v>
      </c>
      <c r="E4" s="8">
        <v>1.4999999999999999E-2</v>
      </c>
      <c r="F4" s="12"/>
      <c r="G4" s="12"/>
      <c r="H4" s="12"/>
      <c r="I4" s="12"/>
      <c r="J4" s="12"/>
      <c r="K4" s="12"/>
      <c r="L4" s="12"/>
      <c r="M4" s="36"/>
    </row>
    <row r="5" spans="3:13" x14ac:dyDescent="0.35">
      <c r="C5" s="35" t="s">
        <v>6</v>
      </c>
      <c r="D5" s="6" t="s">
        <v>17</v>
      </c>
      <c r="E5" s="8">
        <v>5.0000000000000001E-3</v>
      </c>
      <c r="F5" s="12"/>
      <c r="G5" s="12"/>
      <c r="H5" s="12"/>
      <c r="I5" s="12"/>
      <c r="J5" s="12"/>
      <c r="K5" s="12"/>
      <c r="L5" s="12"/>
      <c r="M5" s="36"/>
    </row>
    <row r="6" spans="3:13" x14ac:dyDescent="0.35">
      <c r="C6" s="35" t="s">
        <v>39</v>
      </c>
      <c r="D6" s="6" t="s">
        <v>41</v>
      </c>
      <c r="E6" s="8">
        <v>0.15</v>
      </c>
      <c r="F6" s="12"/>
      <c r="G6" s="12"/>
      <c r="H6" s="12"/>
      <c r="I6" s="12"/>
      <c r="J6" s="12"/>
      <c r="K6" s="12"/>
      <c r="L6" s="12"/>
      <c r="M6" s="36"/>
    </row>
    <row r="7" spans="3:13" x14ac:dyDescent="0.35">
      <c r="C7" s="35" t="s">
        <v>40</v>
      </c>
      <c r="D7" s="6" t="s">
        <v>42</v>
      </c>
      <c r="E7" s="8">
        <v>0.1</v>
      </c>
      <c r="F7" s="12"/>
      <c r="G7" s="12"/>
      <c r="H7" s="12"/>
      <c r="I7" s="12"/>
      <c r="J7" s="12"/>
      <c r="K7" s="12"/>
      <c r="L7" s="12"/>
      <c r="M7" s="36"/>
    </row>
    <row r="8" spans="3:13" x14ac:dyDescent="0.35">
      <c r="C8" s="35" t="s">
        <v>56</v>
      </c>
      <c r="D8" s="6" t="s">
        <v>62</v>
      </c>
      <c r="E8" s="8">
        <v>2E-3</v>
      </c>
      <c r="F8" s="12"/>
      <c r="G8" s="12"/>
      <c r="H8" s="12"/>
      <c r="I8" s="12"/>
      <c r="J8" s="12"/>
      <c r="K8" s="12"/>
      <c r="L8" s="12"/>
      <c r="M8" s="36"/>
    </row>
    <row r="9" spans="3:13" ht="15" thickBot="1" x14ac:dyDescent="0.4">
      <c r="C9" s="35"/>
      <c r="D9" s="6"/>
      <c r="E9" s="5"/>
      <c r="F9" s="64"/>
      <c r="G9" s="29"/>
      <c r="H9" s="12"/>
      <c r="I9" s="12"/>
      <c r="J9" s="12"/>
      <c r="K9" s="12"/>
      <c r="L9" s="12"/>
      <c r="M9" s="36"/>
    </row>
    <row r="10" spans="3:13" ht="15" thickBot="1" x14ac:dyDescent="0.4">
      <c r="C10" s="115" t="s">
        <v>76</v>
      </c>
      <c r="D10" s="116"/>
      <c r="E10" s="117"/>
      <c r="F10" s="125" t="s">
        <v>12</v>
      </c>
      <c r="G10" s="126"/>
      <c r="H10" s="125" t="s">
        <v>13</v>
      </c>
      <c r="I10" s="126"/>
      <c r="J10" s="125" t="s">
        <v>14</v>
      </c>
      <c r="K10" s="126"/>
      <c r="L10" s="12"/>
      <c r="M10" s="36"/>
    </row>
    <row r="11" spans="3:13" x14ac:dyDescent="0.35">
      <c r="C11" s="115"/>
      <c r="D11" s="116"/>
      <c r="E11" s="116"/>
      <c r="F11" s="65" t="s">
        <v>3</v>
      </c>
      <c r="G11" s="66">
        <v>0.2</v>
      </c>
      <c r="H11" s="9" t="s">
        <v>4</v>
      </c>
      <c r="I11" s="10">
        <v>-0.2</v>
      </c>
      <c r="J11" s="9" t="s">
        <v>5</v>
      </c>
      <c r="K11" s="10">
        <v>0</v>
      </c>
      <c r="L11" s="12"/>
      <c r="M11" s="36"/>
    </row>
    <row r="12" spans="3:13" x14ac:dyDescent="0.35">
      <c r="C12" s="35" t="s">
        <v>11</v>
      </c>
      <c r="D12" s="6" t="s">
        <v>19</v>
      </c>
      <c r="E12" s="11" t="s">
        <v>29</v>
      </c>
      <c r="F12" s="75">
        <f>+$E$3</f>
        <v>5000000</v>
      </c>
      <c r="G12" s="75"/>
      <c r="H12" s="75">
        <f>+$E$3</f>
        <v>5000000</v>
      </c>
      <c r="I12" s="75"/>
      <c r="J12" s="75">
        <f>+$E$3</f>
        <v>5000000</v>
      </c>
      <c r="K12" s="75"/>
      <c r="L12" s="12"/>
      <c r="M12" s="36"/>
    </row>
    <row r="13" spans="3:13" x14ac:dyDescent="0.35">
      <c r="C13" s="35" t="s">
        <v>33</v>
      </c>
      <c r="D13" s="6" t="s">
        <v>20</v>
      </c>
      <c r="E13" s="11" t="s">
        <v>30</v>
      </c>
      <c r="F13" s="75">
        <f>F12*G11</f>
        <v>1000000</v>
      </c>
      <c r="G13" s="75"/>
      <c r="H13" s="75">
        <f>H12*I11</f>
        <v>-1000000</v>
      </c>
      <c r="I13" s="75"/>
      <c r="J13" s="113">
        <f>J12*K11</f>
        <v>0</v>
      </c>
      <c r="K13" s="113"/>
      <c r="L13" s="12"/>
      <c r="M13" s="36"/>
    </row>
    <row r="14" spans="3:13" x14ac:dyDescent="0.35">
      <c r="C14" s="35" t="s">
        <v>7</v>
      </c>
      <c r="D14" s="6" t="s">
        <v>21</v>
      </c>
      <c r="E14" s="11" t="s">
        <v>31</v>
      </c>
      <c r="F14" s="75">
        <f>F12+F13</f>
        <v>6000000</v>
      </c>
      <c r="G14" s="75"/>
      <c r="H14" s="75">
        <f>H12+H13</f>
        <v>4000000</v>
      </c>
      <c r="I14" s="75"/>
      <c r="J14" s="75">
        <f>J12+J13</f>
        <v>5000000</v>
      </c>
      <c r="K14" s="75"/>
      <c r="L14" s="12"/>
      <c r="M14" s="36"/>
    </row>
    <row r="15" spans="3:13" x14ac:dyDescent="0.35">
      <c r="C15" s="108"/>
      <c r="D15" s="109"/>
      <c r="E15" s="109"/>
      <c r="F15" s="109"/>
      <c r="G15" s="109"/>
      <c r="H15" s="109"/>
      <c r="I15" s="109"/>
      <c r="J15" s="109"/>
      <c r="K15" s="109"/>
      <c r="L15" s="12"/>
      <c r="M15" s="36"/>
    </row>
    <row r="16" spans="3:13" x14ac:dyDescent="0.35">
      <c r="C16" s="35" t="s">
        <v>18</v>
      </c>
      <c r="D16" s="6" t="s">
        <v>22</v>
      </c>
      <c r="E16" s="11" t="s">
        <v>32</v>
      </c>
      <c r="F16" s="82">
        <f>(F12+F14)/2</f>
        <v>5500000</v>
      </c>
      <c r="G16" s="82"/>
      <c r="H16" s="82">
        <f>(H12+H14)/2</f>
        <v>4500000</v>
      </c>
      <c r="I16" s="82"/>
      <c r="J16" s="82">
        <f>(J12+J14)/2</f>
        <v>5000000</v>
      </c>
      <c r="K16" s="82"/>
      <c r="L16" s="12"/>
      <c r="M16" s="36"/>
    </row>
    <row r="17" spans="3:14" x14ac:dyDescent="0.35">
      <c r="C17" s="108"/>
      <c r="D17" s="109"/>
      <c r="E17" s="109"/>
      <c r="F17" s="109"/>
      <c r="G17" s="109"/>
      <c r="H17" s="109"/>
      <c r="I17" s="109"/>
      <c r="J17" s="109"/>
      <c r="K17" s="109"/>
      <c r="L17" s="12"/>
      <c r="M17" s="36"/>
    </row>
    <row r="18" spans="3:14" x14ac:dyDescent="0.35">
      <c r="C18" s="35" t="s">
        <v>34</v>
      </c>
      <c r="D18" s="6" t="s">
        <v>23</v>
      </c>
      <c r="E18" s="11" t="s">
        <v>55</v>
      </c>
      <c r="F18" s="75">
        <f>+F16*-$E$5</f>
        <v>-27500</v>
      </c>
      <c r="G18" s="75"/>
      <c r="H18" s="75">
        <f>+H16*-$E$5</f>
        <v>-22500</v>
      </c>
      <c r="I18" s="75"/>
      <c r="J18" s="75">
        <f>+J16*-$E$5</f>
        <v>-25000</v>
      </c>
      <c r="K18" s="75"/>
      <c r="L18" s="12"/>
      <c r="M18" s="36"/>
    </row>
    <row r="19" spans="3:14" x14ac:dyDescent="0.35">
      <c r="C19" s="35" t="s">
        <v>56</v>
      </c>
      <c r="D19" s="6" t="s">
        <v>24</v>
      </c>
      <c r="E19" s="11" t="s">
        <v>63</v>
      </c>
      <c r="F19" s="75">
        <f>+F16*-$E$8</f>
        <v>-11000</v>
      </c>
      <c r="G19" s="75"/>
      <c r="H19" s="75">
        <f>+H16*-$E$8</f>
        <v>-9000</v>
      </c>
      <c r="I19" s="75"/>
      <c r="J19" s="75">
        <f>+J16*-$E$8</f>
        <v>-10000</v>
      </c>
      <c r="K19" s="75"/>
      <c r="L19" s="12"/>
      <c r="M19" s="36"/>
    </row>
    <row r="20" spans="3:14" x14ac:dyDescent="0.35">
      <c r="C20" s="35" t="s">
        <v>35</v>
      </c>
      <c r="D20" s="6" t="s">
        <v>25</v>
      </c>
      <c r="E20" s="5" t="s">
        <v>110</v>
      </c>
      <c r="F20" s="75">
        <f>+(F16+F19)*-$E$4</f>
        <v>-82335</v>
      </c>
      <c r="G20" s="75"/>
      <c r="H20" s="75">
        <f>+(H16+H19)*-$E$4</f>
        <v>-67365</v>
      </c>
      <c r="I20" s="75"/>
      <c r="J20" s="75">
        <f t="shared" ref="J20" si="0">+(J16+J19)*-$E$4</f>
        <v>-74850</v>
      </c>
      <c r="K20" s="75"/>
      <c r="L20" s="12"/>
      <c r="M20" s="36"/>
    </row>
    <row r="21" spans="3:14" x14ac:dyDescent="0.35">
      <c r="C21" s="35" t="s">
        <v>66</v>
      </c>
      <c r="D21" s="6" t="s">
        <v>26</v>
      </c>
      <c r="E21" s="5" t="s">
        <v>58</v>
      </c>
      <c r="F21" s="75">
        <f>+F18+F20+F19</f>
        <v>-120835</v>
      </c>
      <c r="G21" s="75"/>
      <c r="H21" s="75">
        <f>+H18+H20+H19</f>
        <v>-98865</v>
      </c>
      <c r="I21" s="75"/>
      <c r="J21" s="75">
        <f>+J18+J20+J19</f>
        <v>-109850</v>
      </c>
      <c r="K21" s="75"/>
      <c r="L21" s="12"/>
      <c r="M21" s="36"/>
    </row>
    <row r="22" spans="3:14" x14ac:dyDescent="0.35">
      <c r="C22" s="108"/>
      <c r="D22" s="109"/>
      <c r="E22" s="109"/>
      <c r="F22" s="109"/>
      <c r="G22" s="109"/>
      <c r="H22" s="109"/>
      <c r="I22" s="109"/>
      <c r="J22" s="109"/>
      <c r="K22" s="109"/>
      <c r="L22" s="12"/>
      <c r="M22" s="36"/>
    </row>
    <row r="23" spans="3:14" x14ac:dyDescent="0.35">
      <c r="C23" s="35" t="s">
        <v>43</v>
      </c>
      <c r="D23" s="6" t="s">
        <v>27</v>
      </c>
      <c r="E23" s="5" t="s">
        <v>64</v>
      </c>
      <c r="F23" s="75">
        <f>F14+F21</f>
        <v>5879165</v>
      </c>
      <c r="G23" s="75"/>
      <c r="H23" s="75">
        <f>H14+H21</f>
        <v>3901135</v>
      </c>
      <c r="I23" s="75"/>
      <c r="J23" s="75">
        <f>J14+J21</f>
        <v>4890150</v>
      </c>
      <c r="K23" s="75"/>
      <c r="L23" s="12"/>
      <c r="M23" s="36"/>
    </row>
    <row r="24" spans="3:14" ht="29" x14ac:dyDescent="0.35">
      <c r="C24" s="35" t="s">
        <v>68</v>
      </c>
      <c r="D24" s="6" t="s">
        <v>28</v>
      </c>
      <c r="E24" s="5"/>
      <c r="F24" s="75">
        <f>F12</f>
        <v>5000000</v>
      </c>
      <c r="G24" s="75"/>
      <c r="H24" s="75">
        <f>H12</f>
        <v>5000000</v>
      </c>
      <c r="I24" s="75"/>
      <c r="J24" s="75">
        <f>J12</f>
        <v>5000000</v>
      </c>
      <c r="K24" s="75"/>
      <c r="L24" s="12"/>
      <c r="M24" s="36"/>
    </row>
    <row r="25" spans="3:14" x14ac:dyDescent="0.35">
      <c r="C25" s="38" t="s">
        <v>69</v>
      </c>
      <c r="D25" s="6" t="s">
        <v>45</v>
      </c>
      <c r="E25" s="13" t="s">
        <v>67</v>
      </c>
      <c r="F25" s="75">
        <f>(F24*$E$7)</f>
        <v>500000</v>
      </c>
      <c r="G25" s="75"/>
      <c r="H25" s="75">
        <f>(H24*$E$7)</f>
        <v>500000</v>
      </c>
      <c r="I25" s="75"/>
      <c r="J25" s="75">
        <f>(J24*$E$7)</f>
        <v>500000</v>
      </c>
      <c r="K25" s="75"/>
      <c r="L25" s="12"/>
      <c r="M25" s="36"/>
    </row>
    <row r="26" spans="3:14" ht="29" x14ac:dyDescent="0.35">
      <c r="C26" s="35" t="s">
        <v>70</v>
      </c>
      <c r="D26" s="6" t="s">
        <v>46</v>
      </c>
      <c r="E26" s="5" t="s">
        <v>71</v>
      </c>
      <c r="F26" s="75" t="str">
        <f>IF(F23&gt;(F24+F25),("Yes"),("No Pfee"))</f>
        <v>Yes</v>
      </c>
      <c r="G26" s="75"/>
      <c r="H26" s="75" t="str">
        <f>IF(H23&gt;(H24+H25),("Yes"),("No Pfee"))</f>
        <v>No Pfee</v>
      </c>
      <c r="I26" s="75"/>
      <c r="J26" s="75" t="str">
        <f>IF(J23&gt;(J24+J25),("Yes"),("No Pfee"))</f>
        <v>No Pfee</v>
      </c>
      <c r="K26" s="75"/>
      <c r="L26" s="12"/>
      <c r="M26" s="36"/>
    </row>
    <row r="27" spans="3:14" x14ac:dyDescent="0.35">
      <c r="C27" s="123" t="s">
        <v>44</v>
      </c>
      <c r="D27" s="124"/>
      <c r="E27" s="124"/>
      <c r="F27" s="124"/>
      <c r="G27" s="124"/>
      <c r="H27" s="124"/>
      <c r="I27" s="124"/>
      <c r="J27" s="124"/>
      <c r="K27" s="124"/>
      <c r="L27" s="12"/>
      <c r="M27" s="36"/>
    </row>
    <row r="28" spans="3:14" x14ac:dyDescent="0.35">
      <c r="C28" s="35" t="s">
        <v>53</v>
      </c>
      <c r="D28" s="6" t="s">
        <v>47</v>
      </c>
      <c r="E28" s="5" t="s">
        <v>72</v>
      </c>
      <c r="F28" s="75">
        <f>+IF(F26="Yes",(F23-F24-F25),(0))</f>
        <v>379165</v>
      </c>
      <c r="G28" s="75"/>
      <c r="H28" s="75">
        <f>+IF(H26="Yes",(H23-H24-H25),(0))</f>
        <v>0</v>
      </c>
      <c r="I28" s="75"/>
      <c r="J28" s="75">
        <f>+IF(J26="Yes",(J23-J24-J25),(0))</f>
        <v>0</v>
      </c>
      <c r="K28" s="75"/>
      <c r="L28" s="12"/>
      <c r="M28" s="36"/>
      <c r="N28" s="74"/>
    </row>
    <row r="29" spans="3:14" x14ac:dyDescent="0.35">
      <c r="C29" s="38" t="s">
        <v>48</v>
      </c>
      <c r="D29" s="6" t="s">
        <v>49</v>
      </c>
      <c r="E29" s="13" t="s">
        <v>73</v>
      </c>
      <c r="F29" s="75">
        <f>+F28*-$E$6</f>
        <v>-56874.75</v>
      </c>
      <c r="G29" s="75"/>
      <c r="H29" s="75">
        <f>+H28*-$E$6</f>
        <v>0</v>
      </c>
      <c r="I29" s="75"/>
      <c r="J29" s="75">
        <f>+J28*-$E$6</f>
        <v>0</v>
      </c>
      <c r="K29" s="75"/>
      <c r="L29" s="12"/>
      <c r="M29" s="36"/>
    </row>
    <row r="30" spans="3:14" x14ac:dyDescent="0.35">
      <c r="C30" s="37"/>
      <c r="D30" s="6"/>
      <c r="E30" s="6"/>
      <c r="F30" s="6"/>
      <c r="G30" s="6"/>
      <c r="H30" s="6"/>
      <c r="I30" s="6"/>
      <c r="J30" s="6"/>
      <c r="K30" s="6"/>
      <c r="L30" s="12"/>
      <c r="M30" s="36"/>
    </row>
    <row r="31" spans="3:14" ht="29" x14ac:dyDescent="0.35">
      <c r="C31" s="35" t="s">
        <v>54</v>
      </c>
      <c r="D31" s="6" t="s">
        <v>50</v>
      </c>
      <c r="E31" s="5" t="s">
        <v>74</v>
      </c>
      <c r="F31" s="75">
        <f>+F23+F29</f>
        <v>5822290.25</v>
      </c>
      <c r="G31" s="75"/>
      <c r="H31" s="75">
        <f>+H23+H29</f>
        <v>3901135</v>
      </c>
      <c r="I31" s="75"/>
      <c r="J31" s="75">
        <f>+J23+J29</f>
        <v>4890150</v>
      </c>
      <c r="K31" s="75"/>
      <c r="L31" s="12"/>
      <c r="M31" s="36"/>
    </row>
    <row r="32" spans="3:14" x14ac:dyDescent="0.35">
      <c r="C32" s="35" t="s">
        <v>10</v>
      </c>
      <c r="D32" s="6" t="s">
        <v>52</v>
      </c>
      <c r="E32" s="5" t="s">
        <v>75</v>
      </c>
      <c r="F32" s="111">
        <f>+F31/F12-1</f>
        <v>0.16445804999999991</v>
      </c>
      <c r="G32" s="111"/>
      <c r="H32" s="111">
        <f>+H31/H12-1</f>
        <v>-0.219773</v>
      </c>
      <c r="I32" s="111"/>
      <c r="J32" s="111">
        <f>+J31/J12-1</f>
        <v>-2.1970000000000045E-2</v>
      </c>
      <c r="K32" s="111"/>
      <c r="L32" s="12"/>
      <c r="M32" s="36"/>
    </row>
    <row r="33" spans="2:13" x14ac:dyDescent="0.35">
      <c r="C33" s="37"/>
      <c r="D33" s="6"/>
      <c r="E33" s="6"/>
      <c r="F33" s="6"/>
      <c r="G33" s="6"/>
      <c r="H33" s="6"/>
      <c r="I33" s="6"/>
      <c r="J33" s="6"/>
      <c r="K33" s="6"/>
      <c r="L33" s="12"/>
      <c r="M33" s="36"/>
    </row>
    <row r="34" spans="2:13" ht="29" x14ac:dyDescent="0.35">
      <c r="C34" s="35" t="s">
        <v>101</v>
      </c>
      <c r="D34" s="6" t="s">
        <v>77</v>
      </c>
      <c r="E34" s="5" t="s">
        <v>80</v>
      </c>
      <c r="F34" s="75">
        <f>+MAX(F24,F23)</f>
        <v>5879165</v>
      </c>
      <c r="G34" s="75"/>
      <c r="H34" s="75">
        <f t="shared" ref="H34" si="1">+MAX(H24,H23)</f>
        <v>5000000</v>
      </c>
      <c r="I34" s="75"/>
      <c r="J34" s="75">
        <f t="shared" ref="J34" si="2">+MAX(J24,J23)</f>
        <v>5000000</v>
      </c>
      <c r="K34" s="75"/>
      <c r="L34" s="12"/>
      <c r="M34" s="36"/>
    </row>
    <row r="35" spans="2:13" ht="29" x14ac:dyDescent="0.35">
      <c r="C35" s="35" t="s">
        <v>102</v>
      </c>
      <c r="D35" s="6" t="s">
        <v>77</v>
      </c>
      <c r="E35" s="5" t="s">
        <v>80</v>
      </c>
      <c r="F35" s="75">
        <f>+MAX(F23,F24)</f>
        <v>5879165</v>
      </c>
      <c r="G35" s="75"/>
      <c r="H35" s="75">
        <f>+MAX(H23,H24)</f>
        <v>5000000</v>
      </c>
      <c r="I35" s="75"/>
      <c r="J35" s="75">
        <f>+MAX(J23,J24)</f>
        <v>5000000</v>
      </c>
      <c r="K35" s="75"/>
      <c r="L35" s="12"/>
      <c r="M35" s="36"/>
    </row>
    <row r="36" spans="2:13" x14ac:dyDescent="0.35">
      <c r="C36" s="35"/>
      <c r="D36" s="6"/>
      <c r="E36" s="5"/>
      <c r="F36" s="12"/>
      <c r="G36" s="12"/>
      <c r="H36" s="12"/>
      <c r="I36" s="12"/>
      <c r="J36" s="12"/>
      <c r="K36" s="12"/>
      <c r="L36" s="12"/>
      <c r="M36" s="36"/>
    </row>
    <row r="37" spans="2:13" ht="15" thickBot="1" x14ac:dyDescent="0.4">
      <c r="B37" s="47"/>
      <c r="C37" s="60" t="s">
        <v>81</v>
      </c>
      <c r="D37" s="61"/>
      <c r="E37" s="62"/>
      <c r="F37" s="62"/>
      <c r="G37" s="62"/>
      <c r="H37" s="62"/>
      <c r="I37" s="62"/>
      <c r="J37" s="62"/>
      <c r="K37" s="62"/>
      <c r="L37" s="62"/>
      <c r="M37" s="63"/>
    </row>
    <row r="38" spans="2:13" ht="34.5" customHeight="1" thickBot="1" x14ac:dyDescent="0.4">
      <c r="B38" s="48">
        <v>1</v>
      </c>
      <c r="C38" s="98" t="s">
        <v>106</v>
      </c>
      <c r="D38" s="99"/>
      <c r="E38" s="99"/>
      <c r="F38" s="99"/>
      <c r="G38" s="99"/>
      <c r="H38" s="99"/>
      <c r="I38" s="99"/>
      <c r="J38" s="99"/>
      <c r="K38" s="99"/>
      <c r="L38" s="99"/>
      <c r="M38" s="100"/>
    </row>
    <row r="39" spans="2:13" ht="33.75" customHeight="1" thickBot="1" x14ac:dyDescent="0.4">
      <c r="B39" s="48">
        <f t="shared" ref="B39:B46" si="3">+B38+1</f>
        <v>2</v>
      </c>
      <c r="C39" s="98" t="s">
        <v>112</v>
      </c>
      <c r="D39" s="99"/>
      <c r="E39" s="99"/>
      <c r="F39" s="99"/>
      <c r="G39" s="99"/>
      <c r="H39" s="99"/>
      <c r="I39" s="99"/>
      <c r="J39" s="99"/>
      <c r="K39" s="99"/>
      <c r="L39" s="99"/>
      <c r="M39" s="100"/>
    </row>
    <row r="40" spans="2:13" ht="13.5" customHeight="1" thickBot="1" x14ac:dyDescent="0.4">
      <c r="B40" s="48">
        <f t="shared" si="3"/>
        <v>3</v>
      </c>
      <c r="C40" s="98" t="s">
        <v>59</v>
      </c>
      <c r="D40" s="99"/>
      <c r="E40" s="99"/>
      <c r="F40" s="99"/>
      <c r="G40" s="99"/>
      <c r="H40" s="99"/>
      <c r="I40" s="99"/>
      <c r="J40" s="99"/>
      <c r="K40" s="99"/>
      <c r="L40" s="99"/>
      <c r="M40" s="100"/>
    </row>
    <row r="41" spans="2:13" ht="35.25" customHeight="1" thickBot="1" x14ac:dyDescent="0.4">
      <c r="B41" s="48">
        <f t="shared" si="3"/>
        <v>4</v>
      </c>
      <c r="C41" s="98" t="s">
        <v>37</v>
      </c>
      <c r="D41" s="99"/>
      <c r="E41" s="99"/>
      <c r="F41" s="99"/>
      <c r="G41" s="99"/>
      <c r="H41" s="99"/>
      <c r="I41" s="99"/>
      <c r="J41" s="99"/>
      <c r="K41" s="99"/>
      <c r="L41" s="99"/>
      <c r="M41" s="100"/>
    </row>
    <row r="42" spans="2:13" ht="33" customHeight="1" thickBot="1" x14ac:dyDescent="0.4">
      <c r="B42" s="48">
        <f t="shared" si="3"/>
        <v>5</v>
      </c>
      <c r="C42" s="98" t="s">
        <v>60</v>
      </c>
      <c r="D42" s="99"/>
      <c r="E42" s="99"/>
      <c r="F42" s="99"/>
      <c r="G42" s="99"/>
      <c r="H42" s="99"/>
      <c r="I42" s="99"/>
      <c r="J42" s="99"/>
      <c r="K42" s="99"/>
      <c r="L42" s="99"/>
      <c r="M42" s="100"/>
    </row>
    <row r="43" spans="2:13" ht="15" thickBot="1" x14ac:dyDescent="0.4">
      <c r="B43" s="48">
        <f t="shared" si="3"/>
        <v>6</v>
      </c>
      <c r="C43" s="98" t="s">
        <v>51</v>
      </c>
      <c r="D43" s="99"/>
      <c r="E43" s="99"/>
      <c r="F43" s="99"/>
      <c r="G43" s="99"/>
      <c r="H43" s="99"/>
      <c r="I43" s="99"/>
      <c r="J43" s="99"/>
      <c r="K43" s="99"/>
      <c r="L43" s="99"/>
      <c r="M43" s="100"/>
    </row>
    <row r="44" spans="2:13" ht="45.75" customHeight="1" thickBot="1" x14ac:dyDescent="0.4">
      <c r="B44" s="48">
        <f t="shared" si="3"/>
        <v>7</v>
      </c>
      <c r="C44" s="98" t="s">
        <v>113</v>
      </c>
      <c r="D44" s="99"/>
      <c r="E44" s="99"/>
      <c r="F44" s="99"/>
      <c r="G44" s="99"/>
      <c r="H44" s="99"/>
      <c r="I44" s="99"/>
      <c r="J44" s="99"/>
      <c r="K44" s="99"/>
      <c r="L44" s="99"/>
      <c r="M44" s="100"/>
    </row>
    <row r="45" spans="2:13" ht="15" customHeight="1" thickBot="1" x14ac:dyDescent="0.4">
      <c r="B45" s="48">
        <v>8</v>
      </c>
      <c r="C45" s="120" t="s">
        <v>78</v>
      </c>
      <c r="D45" s="121"/>
      <c r="E45" s="121"/>
      <c r="F45" s="121"/>
      <c r="G45" s="121"/>
      <c r="H45" s="121"/>
      <c r="I45" s="121"/>
      <c r="J45" s="121"/>
      <c r="K45" s="121"/>
      <c r="L45" s="121"/>
      <c r="M45" s="122"/>
    </row>
    <row r="46" spans="2:13" ht="15" customHeight="1" thickBot="1" x14ac:dyDescent="0.4">
      <c r="B46" s="48">
        <f t="shared" si="3"/>
        <v>9</v>
      </c>
      <c r="C46" s="120" t="s">
        <v>79</v>
      </c>
      <c r="D46" s="121"/>
      <c r="E46" s="121"/>
      <c r="F46" s="121"/>
      <c r="G46" s="121"/>
      <c r="H46" s="121"/>
      <c r="I46" s="121"/>
      <c r="J46" s="121"/>
      <c r="K46" s="121"/>
      <c r="L46" s="121"/>
      <c r="M46" s="122"/>
    </row>
  </sheetData>
  <mergeCells count="71">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8:M38"/>
    <mergeCell ref="C39:M39"/>
    <mergeCell ref="C41:M41"/>
    <mergeCell ref="C40:M40"/>
    <mergeCell ref="F29:G29"/>
    <mergeCell ref="H29:I29"/>
    <mergeCell ref="J29:K29"/>
    <mergeCell ref="F34:G34"/>
    <mergeCell ref="H34:I34"/>
    <mergeCell ref="J34:K34"/>
    <mergeCell ref="F35:G35"/>
    <mergeCell ref="H35:I35"/>
    <mergeCell ref="J35:K35"/>
    <mergeCell ref="C46:M46"/>
    <mergeCell ref="C42:M42"/>
    <mergeCell ref="C43:M43"/>
    <mergeCell ref="C44:M44"/>
    <mergeCell ref="C45:M45"/>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6"/>
  <sheetViews>
    <sheetView showGridLines="0" zoomScaleNormal="100" workbookViewId="0">
      <selection activeCell="C1" sqref="C1"/>
    </sheetView>
  </sheetViews>
  <sheetFormatPr defaultColWidth="8.81640625" defaultRowHeight="14.5" x14ac:dyDescent="0.35"/>
  <cols>
    <col min="1" max="1" width="8.81640625" style="2"/>
    <col min="2" max="2" width="5.453125" style="46" customWidth="1"/>
    <col min="3" max="3" width="51.453125" style="1" customWidth="1"/>
    <col min="4" max="4" width="4.45312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36328125" style="2" customWidth="1"/>
    <col min="12" max="12" width="9.81640625" style="2" bestFit="1" customWidth="1"/>
    <col min="13" max="13" width="3.453125" style="2" bestFit="1" customWidth="1"/>
    <col min="14" max="16384" width="8.81640625" style="2"/>
  </cols>
  <sheetData>
    <row r="1" spans="3:13" ht="15" thickBot="1" x14ac:dyDescent="0.4"/>
    <row r="2" spans="3:13" x14ac:dyDescent="0.35">
      <c r="C2" s="30" t="s">
        <v>0</v>
      </c>
      <c r="D2" s="31"/>
      <c r="E2" s="32"/>
      <c r="F2" s="39"/>
      <c r="G2" s="39"/>
      <c r="H2" s="39"/>
      <c r="I2" s="39"/>
      <c r="J2" s="39"/>
      <c r="K2" s="39"/>
      <c r="L2" s="39"/>
      <c r="M2" s="40"/>
    </row>
    <row r="3" spans="3:13" x14ac:dyDescent="0.35">
      <c r="C3" s="35" t="s">
        <v>2</v>
      </c>
      <c r="D3" s="6" t="s">
        <v>15</v>
      </c>
      <c r="E3" s="7">
        <v>5000000</v>
      </c>
      <c r="M3" s="41"/>
    </row>
    <row r="4" spans="3:13" x14ac:dyDescent="0.35">
      <c r="C4" s="35" t="s">
        <v>1</v>
      </c>
      <c r="D4" s="6" t="s">
        <v>16</v>
      </c>
      <c r="E4" s="8">
        <v>0</v>
      </c>
      <c r="M4" s="41"/>
    </row>
    <row r="5" spans="3:13" x14ac:dyDescent="0.35">
      <c r="C5" s="35" t="s">
        <v>6</v>
      </c>
      <c r="D5" s="6" t="s">
        <v>17</v>
      </c>
      <c r="E5" s="8">
        <v>5.0000000000000001E-3</v>
      </c>
      <c r="M5" s="41"/>
    </row>
    <row r="6" spans="3:13" x14ac:dyDescent="0.35">
      <c r="C6" s="35" t="s">
        <v>39</v>
      </c>
      <c r="D6" s="6" t="s">
        <v>41</v>
      </c>
      <c r="E6" s="8">
        <v>0.15</v>
      </c>
      <c r="M6" s="41"/>
    </row>
    <row r="7" spans="3:13" x14ac:dyDescent="0.35">
      <c r="C7" s="35" t="s">
        <v>40</v>
      </c>
      <c r="D7" s="6" t="s">
        <v>42</v>
      </c>
      <c r="E7" s="8">
        <v>0.1</v>
      </c>
      <c r="M7" s="41"/>
    </row>
    <row r="8" spans="3:13" x14ac:dyDescent="0.35">
      <c r="C8" s="35" t="s">
        <v>56</v>
      </c>
      <c r="D8" s="6" t="s">
        <v>62</v>
      </c>
      <c r="E8" s="8">
        <v>2E-3</v>
      </c>
      <c r="M8" s="41"/>
    </row>
    <row r="9" spans="3:13" ht="15" thickBot="1" x14ac:dyDescent="0.4">
      <c r="C9" s="42"/>
      <c r="F9" s="43"/>
      <c r="M9" s="41"/>
    </row>
    <row r="10" spans="3:13" ht="15" thickBot="1" x14ac:dyDescent="0.4">
      <c r="C10" s="115" t="s">
        <v>76</v>
      </c>
      <c r="D10" s="116"/>
      <c r="E10" s="117"/>
      <c r="F10" s="125" t="s">
        <v>12</v>
      </c>
      <c r="G10" s="126"/>
      <c r="H10" s="125" t="s">
        <v>13</v>
      </c>
      <c r="I10" s="126"/>
      <c r="J10" s="125" t="s">
        <v>14</v>
      </c>
      <c r="K10" s="126"/>
      <c r="M10" s="41"/>
    </row>
    <row r="11" spans="3:13" x14ac:dyDescent="0.35">
      <c r="C11" s="115"/>
      <c r="D11" s="116"/>
      <c r="E11" s="116"/>
      <c r="F11" s="65" t="s">
        <v>3</v>
      </c>
      <c r="G11" s="66">
        <v>0.2</v>
      </c>
      <c r="H11" s="9" t="s">
        <v>4</v>
      </c>
      <c r="I11" s="10">
        <v>-0.2</v>
      </c>
      <c r="J11" s="9" t="s">
        <v>5</v>
      </c>
      <c r="K11" s="10">
        <v>0</v>
      </c>
      <c r="M11" s="41"/>
    </row>
    <row r="12" spans="3:13" x14ac:dyDescent="0.35">
      <c r="C12" s="35" t="s">
        <v>11</v>
      </c>
      <c r="D12" s="6" t="s">
        <v>19</v>
      </c>
      <c r="E12" s="11" t="s">
        <v>29</v>
      </c>
      <c r="F12" s="75">
        <f>+$E$3</f>
        <v>5000000</v>
      </c>
      <c r="G12" s="75"/>
      <c r="H12" s="75">
        <f>+$E$3</f>
        <v>5000000</v>
      </c>
      <c r="I12" s="75"/>
      <c r="J12" s="75">
        <f>+$E$3</f>
        <v>5000000</v>
      </c>
      <c r="K12" s="75"/>
      <c r="M12" s="41"/>
    </row>
    <row r="13" spans="3:13" x14ac:dyDescent="0.35">
      <c r="C13" s="35" t="s">
        <v>33</v>
      </c>
      <c r="D13" s="6" t="s">
        <v>20</v>
      </c>
      <c r="E13" s="11" t="s">
        <v>30</v>
      </c>
      <c r="F13" s="75">
        <f>F12*G11</f>
        <v>1000000</v>
      </c>
      <c r="G13" s="75"/>
      <c r="H13" s="75">
        <f>H12*I11</f>
        <v>-1000000</v>
      </c>
      <c r="I13" s="75"/>
      <c r="J13" s="113">
        <f>J12*K11</f>
        <v>0</v>
      </c>
      <c r="K13" s="113"/>
      <c r="M13" s="41"/>
    </row>
    <row r="14" spans="3:13" x14ac:dyDescent="0.35">
      <c r="C14" s="35" t="s">
        <v>7</v>
      </c>
      <c r="D14" s="6" t="s">
        <v>21</v>
      </c>
      <c r="E14" s="11" t="s">
        <v>31</v>
      </c>
      <c r="F14" s="75">
        <f>F12+F13</f>
        <v>6000000</v>
      </c>
      <c r="G14" s="75"/>
      <c r="H14" s="75">
        <f>H12+H13</f>
        <v>4000000</v>
      </c>
      <c r="I14" s="75"/>
      <c r="J14" s="75">
        <f>J12+J13</f>
        <v>5000000</v>
      </c>
      <c r="K14" s="75"/>
      <c r="M14" s="41"/>
    </row>
    <row r="15" spans="3:13" x14ac:dyDescent="0.35">
      <c r="C15" s="108"/>
      <c r="D15" s="109"/>
      <c r="E15" s="109"/>
      <c r="F15" s="109"/>
      <c r="G15" s="109"/>
      <c r="H15" s="109"/>
      <c r="I15" s="109"/>
      <c r="J15" s="109"/>
      <c r="K15" s="109"/>
      <c r="M15" s="41"/>
    </row>
    <row r="16" spans="3:13" x14ac:dyDescent="0.35">
      <c r="C16" s="35" t="s">
        <v>18</v>
      </c>
      <c r="D16" s="6" t="s">
        <v>22</v>
      </c>
      <c r="E16" s="11" t="s">
        <v>32</v>
      </c>
      <c r="F16" s="75">
        <f>(F12+F14)/2</f>
        <v>5500000</v>
      </c>
      <c r="G16" s="75"/>
      <c r="H16" s="75">
        <f>(H12+H14)/2</f>
        <v>4500000</v>
      </c>
      <c r="I16" s="75"/>
      <c r="J16" s="75">
        <f>(J12+J14)/2</f>
        <v>5000000</v>
      </c>
      <c r="K16" s="75"/>
      <c r="M16" s="41"/>
    </row>
    <row r="17" spans="3:13" x14ac:dyDescent="0.35">
      <c r="C17" s="108"/>
      <c r="D17" s="109"/>
      <c r="E17" s="109"/>
      <c r="F17" s="109"/>
      <c r="G17" s="109"/>
      <c r="H17" s="109"/>
      <c r="I17" s="109"/>
      <c r="J17" s="109"/>
      <c r="K17" s="109"/>
      <c r="M17" s="41"/>
    </row>
    <row r="18" spans="3:13" x14ac:dyDescent="0.35">
      <c r="C18" s="35" t="s">
        <v>34</v>
      </c>
      <c r="D18" s="6" t="s">
        <v>23</v>
      </c>
      <c r="E18" s="11" t="s">
        <v>55</v>
      </c>
      <c r="F18" s="75">
        <f>+F16*-$E$5</f>
        <v>-27500</v>
      </c>
      <c r="G18" s="75"/>
      <c r="H18" s="75">
        <f>+H16*-$E$5</f>
        <v>-22500</v>
      </c>
      <c r="I18" s="75"/>
      <c r="J18" s="75">
        <f>+J16*-$E$5</f>
        <v>-25000</v>
      </c>
      <c r="K18" s="75"/>
      <c r="M18" s="41"/>
    </row>
    <row r="19" spans="3:13" x14ac:dyDescent="0.35">
      <c r="C19" s="35" t="s">
        <v>56</v>
      </c>
      <c r="D19" s="6" t="s">
        <v>24</v>
      </c>
      <c r="E19" s="11" t="s">
        <v>63</v>
      </c>
      <c r="F19" s="75">
        <f>+F16*-$E$8</f>
        <v>-11000</v>
      </c>
      <c r="G19" s="75"/>
      <c r="H19" s="75">
        <f>+H16*-$E$8</f>
        <v>-9000</v>
      </c>
      <c r="I19" s="75"/>
      <c r="J19" s="75">
        <f>+J16*-$E$8</f>
        <v>-10000</v>
      </c>
      <c r="K19" s="75"/>
      <c r="M19" s="41"/>
    </row>
    <row r="20" spans="3:13" x14ac:dyDescent="0.35">
      <c r="C20" s="35" t="s">
        <v>35</v>
      </c>
      <c r="D20" s="6" t="s">
        <v>25</v>
      </c>
      <c r="E20" s="5" t="s">
        <v>110</v>
      </c>
      <c r="F20" s="75">
        <f>+(F16+F19)*-$E$4</f>
        <v>0</v>
      </c>
      <c r="G20" s="75"/>
      <c r="H20" s="75">
        <f t="shared" ref="H20" si="0">+(H16+H19)*-$E$4</f>
        <v>0</v>
      </c>
      <c r="I20" s="75"/>
      <c r="J20" s="75">
        <f t="shared" ref="J20" si="1">+(J16+J19)*-$E$4</f>
        <v>0</v>
      </c>
      <c r="K20" s="75"/>
      <c r="M20" s="41"/>
    </row>
    <row r="21" spans="3:13" x14ac:dyDescent="0.35">
      <c r="C21" s="35" t="s">
        <v>66</v>
      </c>
      <c r="D21" s="6" t="s">
        <v>26</v>
      </c>
      <c r="E21" s="5" t="s">
        <v>58</v>
      </c>
      <c r="F21" s="75">
        <f>+F18+F20+F19</f>
        <v>-38500</v>
      </c>
      <c r="G21" s="75"/>
      <c r="H21" s="75">
        <f>+H18+H20+H19</f>
        <v>-31500</v>
      </c>
      <c r="I21" s="75"/>
      <c r="J21" s="75">
        <f>+J18+J20+J19</f>
        <v>-35000</v>
      </c>
      <c r="K21" s="75"/>
      <c r="M21" s="41"/>
    </row>
    <row r="22" spans="3:13" x14ac:dyDescent="0.35">
      <c r="C22" s="108"/>
      <c r="D22" s="109"/>
      <c r="E22" s="109"/>
      <c r="F22" s="109"/>
      <c r="G22" s="109"/>
      <c r="H22" s="109"/>
      <c r="I22" s="109"/>
      <c r="J22" s="109"/>
      <c r="K22" s="109"/>
      <c r="M22" s="41"/>
    </row>
    <row r="23" spans="3:13" x14ac:dyDescent="0.35">
      <c r="C23" s="35" t="s">
        <v>43</v>
      </c>
      <c r="D23" s="6" t="s">
        <v>27</v>
      </c>
      <c r="E23" s="5" t="s">
        <v>64</v>
      </c>
      <c r="F23" s="75">
        <f>F14+F21</f>
        <v>5961500</v>
      </c>
      <c r="G23" s="75"/>
      <c r="H23" s="75">
        <f>H14+H21</f>
        <v>3968500</v>
      </c>
      <c r="I23" s="75"/>
      <c r="J23" s="75">
        <f>J14+J21</f>
        <v>4965000</v>
      </c>
      <c r="K23" s="75"/>
      <c r="M23" s="41"/>
    </row>
    <row r="24" spans="3:13" ht="43.5" x14ac:dyDescent="0.35">
      <c r="C24" s="35" t="s">
        <v>68</v>
      </c>
      <c r="D24" s="6" t="s">
        <v>28</v>
      </c>
      <c r="E24" s="5"/>
      <c r="F24" s="75">
        <f>F12</f>
        <v>5000000</v>
      </c>
      <c r="G24" s="75"/>
      <c r="H24" s="75">
        <f>H12</f>
        <v>5000000</v>
      </c>
      <c r="I24" s="75"/>
      <c r="J24" s="75">
        <f>J12</f>
        <v>5000000</v>
      </c>
      <c r="K24" s="75"/>
      <c r="M24" s="41"/>
    </row>
    <row r="25" spans="3:13" x14ac:dyDescent="0.35">
      <c r="C25" s="38" t="s">
        <v>69</v>
      </c>
      <c r="D25" s="6" t="s">
        <v>45</v>
      </c>
      <c r="E25" s="13" t="s">
        <v>67</v>
      </c>
      <c r="F25" s="75">
        <f>(F24*$E$7)</f>
        <v>500000</v>
      </c>
      <c r="G25" s="75"/>
      <c r="H25" s="75">
        <f>(H24*$E$7)</f>
        <v>500000</v>
      </c>
      <c r="I25" s="75"/>
      <c r="J25" s="75">
        <f>(J24*$E$7)</f>
        <v>500000</v>
      </c>
      <c r="K25" s="75"/>
      <c r="M25" s="41"/>
    </row>
    <row r="26" spans="3:13" ht="29" x14ac:dyDescent="0.35">
      <c r="C26" s="35" t="s">
        <v>70</v>
      </c>
      <c r="D26" s="6" t="s">
        <v>46</v>
      </c>
      <c r="E26" s="5" t="s">
        <v>71</v>
      </c>
      <c r="F26" s="75" t="str">
        <f>IF(F23&gt;(F24+F25),("Yes"),("No Pfee"))</f>
        <v>Yes</v>
      </c>
      <c r="G26" s="75"/>
      <c r="H26" s="75" t="str">
        <f>IF(H23&gt;(H24+H25),("Yes"),("No Pfee"))</f>
        <v>No Pfee</v>
      </c>
      <c r="I26" s="75"/>
      <c r="J26" s="75" t="str">
        <f>IF(J23&gt;(J24+J25),("Yes"),("No Pfee"))</f>
        <v>No Pfee</v>
      </c>
      <c r="K26" s="75"/>
      <c r="M26" s="41"/>
    </row>
    <row r="27" spans="3:13" x14ac:dyDescent="0.35">
      <c r="C27" s="123" t="s">
        <v>44</v>
      </c>
      <c r="D27" s="124"/>
      <c r="E27" s="124"/>
      <c r="F27" s="124"/>
      <c r="G27" s="124"/>
      <c r="H27" s="124"/>
      <c r="I27" s="124"/>
      <c r="J27" s="124"/>
      <c r="K27" s="124"/>
      <c r="M27" s="41"/>
    </row>
    <row r="28" spans="3:13" x14ac:dyDescent="0.35">
      <c r="C28" s="35" t="s">
        <v>53</v>
      </c>
      <c r="D28" s="6" t="s">
        <v>47</v>
      </c>
      <c r="E28" s="5" t="s">
        <v>72</v>
      </c>
      <c r="F28" s="75">
        <f>+IF(F26="Yes",(F23-F24-F25),(0))</f>
        <v>461500</v>
      </c>
      <c r="G28" s="75"/>
      <c r="H28" s="75">
        <f>+IF(H26="Yes",(H23-H24-H25),(0))</f>
        <v>0</v>
      </c>
      <c r="I28" s="75"/>
      <c r="J28" s="75">
        <f>+IF(J26="Yes",(J23-J24-J25),(0))</f>
        <v>0</v>
      </c>
      <c r="K28" s="75"/>
      <c r="M28" s="41"/>
    </row>
    <row r="29" spans="3:13" x14ac:dyDescent="0.35">
      <c r="C29" s="38" t="s">
        <v>48</v>
      </c>
      <c r="D29" s="6" t="s">
        <v>49</v>
      </c>
      <c r="E29" s="13" t="s">
        <v>73</v>
      </c>
      <c r="F29" s="75">
        <f>+F28*-$E$6</f>
        <v>-69225</v>
      </c>
      <c r="G29" s="75"/>
      <c r="H29" s="75">
        <f>+H28*-$E$6</f>
        <v>0</v>
      </c>
      <c r="I29" s="75"/>
      <c r="J29" s="75">
        <f>+J28*-$E$6</f>
        <v>0</v>
      </c>
      <c r="K29" s="75"/>
      <c r="M29" s="41"/>
    </row>
    <row r="30" spans="3:13" x14ac:dyDescent="0.35">
      <c r="C30" s="37"/>
      <c r="D30" s="6"/>
      <c r="E30" s="6"/>
      <c r="F30" s="6"/>
      <c r="G30" s="6"/>
      <c r="H30" s="6"/>
      <c r="I30" s="6"/>
      <c r="J30" s="6"/>
      <c r="K30" s="6"/>
      <c r="M30" s="41"/>
    </row>
    <row r="31" spans="3:13" ht="29" x14ac:dyDescent="0.35">
      <c r="C31" s="35" t="s">
        <v>54</v>
      </c>
      <c r="D31" s="6" t="s">
        <v>50</v>
      </c>
      <c r="E31" s="5" t="s">
        <v>74</v>
      </c>
      <c r="F31" s="75">
        <f>+F23+F29</f>
        <v>5892275</v>
      </c>
      <c r="G31" s="75"/>
      <c r="H31" s="75">
        <f>+H23+H29</f>
        <v>3968500</v>
      </c>
      <c r="I31" s="75"/>
      <c r="J31" s="75">
        <f>+J23+J29</f>
        <v>4965000</v>
      </c>
      <c r="K31" s="75"/>
      <c r="M31" s="41"/>
    </row>
    <row r="32" spans="3:13" x14ac:dyDescent="0.35">
      <c r="C32" s="35" t="s">
        <v>10</v>
      </c>
      <c r="D32" s="6" t="s">
        <v>52</v>
      </c>
      <c r="E32" s="5" t="s">
        <v>75</v>
      </c>
      <c r="F32" s="111">
        <f>+F31/F12-1</f>
        <v>0.17845500000000003</v>
      </c>
      <c r="G32" s="111"/>
      <c r="H32" s="111">
        <f>+H31/H12-1</f>
        <v>-0.20630000000000004</v>
      </c>
      <c r="I32" s="111"/>
      <c r="J32" s="111">
        <f>+J31/J12-1</f>
        <v>-7.0000000000000062E-3</v>
      </c>
      <c r="K32" s="111"/>
      <c r="M32" s="41"/>
    </row>
    <row r="33" spans="2:13" x14ac:dyDescent="0.35">
      <c r="C33" s="37"/>
      <c r="D33" s="6"/>
      <c r="E33" s="6"/>
      <c r="F33" s="6"/>
      <c r="G33" s="6"/>
      <c r="H33" s="6"/>
      <c r="I33" s="6"/>
      <c r="J33" s="6"/>
      <c r="K33" s="6"/>
      <c r="M33" s="41"/>
    </row>
    <row r="34" spans="2:13" ht="29" x14ac:dyDescent="0.35">
      <c r="C34" s="35" t="s">
        <v>103</v>
      </c>
      <c r="D34" s="6" t="s">
        <v>77</v>
      </c>
      <c r="E34" s="5" t="s">
        <v>80</v>
      </c>
      <c r="F34" s="75">
        <f>MAX(F24,F23)</f>
        <v>5961500</v>
      </c>
      <c r="G34" s="75"/>
      <c r="H34" s="75">
        <f t="shared" ref="H34" si="2">MAX(H24,H23)</f>
        <v>5000000</v>
      </c>
      <c r="I34" s="75"/>
      <c r="J34" s="75">
        <f t="shared" ref="J34" si="3">MAX(J24,J23)</f>
        <v>5000000</v>
      </c>
      <c r="K34" s="75"/>
      <c r="M34" s="41"/>
    </row>
    <row r="35" spans="2:13" ht="43.5" x14ac:dyDescent="0.35">
      <c r="C35" s="35" t="s">
        <v>104</v>
      </c>
      <c r="D35" s="6" t="s">
        <v>77</v>
      </c>
      <c r="E35" s="5" t="s">
        <v>80</v>
      </c>
      <c r="F35" s="75">
        <f>MAX(F24,F23)</f>
        <v>5961500</v>
      </c>
      <c r="G35" s="75"/>
      <c r="H35" s="75">
        <f>MAX(H24,H23)</f>
        <v>5000000</v>
      </c>
      <c r="I35" s="75"/>
      <c r="J35" s="75">
        <f>MAX(J24,J23)</f>
        <v>5000000</v>
      </c>
      <c r="K35" s="75"/>
      <c r="M35" s="41"/>
    </row>
    <row r="36" spans="2:13" x14ac:dyDescent="0.35">
      <c r="C36" s="42"/>
      <c r="F36" s="44"/>
      <c r="G36" s="44"/>
      <c r="H36" s="44"/>
      <c r="I36" s="44"/>
      <c r="J36" s="44"/>
      <c r="K36" s="44"/>
      <c r="L36" s="44"/>
      <c r="M36" s="45"/>
    </row>
    <row r="37" spans="2:13" ht="15" thickBot="1" x14ac:dyDescent="0.4">
      <c r="B37" s="47"/>
      <c r="C37" s="127" t="s">
        <v>81</v>
      </c>
      <c r="D37" s="128"/>
      <c r="E37" s="128"/>
      <c r="F37" s="128"/>
      <c r="G37" s="128"/>
      <c r="H37" s="128"/>
      <c r="I37" s="128"/>
      <c r="J37" s="128"/>
      <c r="K37" s="128"/>
      <c r="L37" s="128"/>
      <c r="M37" s="129"/>
    </row>
    <row r="38" spans="2:13" ht="42.75" customHeight="1" thickBot="1" x14ac:dyDescent="0.4">
      <c r="B38" s="48">
        <v>1</v>
      </c>
      <c r="C38" s="98" t="s">
        <v>106</v>
      </c>
      <c r="D38" s="99"/>
      <c r="E38" s="99"/>
      <c r="F38" s="99"/>
      <c r="G38" s="99"/>
      <c r="H38" s="99"/>
      <c r="I38" s="99"/>
      <c r="J38" s="99"/>
      <c r="K38" s="99"/>
      <c r="L38" s="99"/>
      <c r="M38" s="100"/>
    </row>
    <row r="39" spans="2:13" ht="40.5" customHeight="1" thickBot="1" x14ac:dyDescent="0.4">
      <c r="B39" s="48">
        <f t="shared" ref="B39:B46" si="4">+B38+1</f>
        <v>2</v>
      </c>
      <c r="C39" s="98" t="s">
        <v>112</v>
      </c>
      <c r="D39" s="99"/>
      <c r="E39" s="99"/>
      <c r="F39" s="99"/>
      <c r="G39" s="99"/>
      <c r="H39" s="99"/>
      <c r="I39" s="99"/>
      <c r="J39" s="99"/>
      <c r="K39" s="99"/>
      <c r="L39" s="99"/>
      <c r="M39" s="100"/>
    </row>
    <row r="40" spans="2:13" ht="15" customHeight="1" thickBot="1" x14ac:dyDescent="0.4">
      <c r="B40" s="48">
        <f t="shared" si="4"/>
        <v>3</v>
      </c>
      <c r="C40" s="98" t="s">
        <v>59</v>
      </c>
      <c r="D40" s="99"/>
      <c r="E40" s="99"/>
      <c r="F40" s="99"/>
      <c r="G40" s="99"/>
      <c r="H40" s="99"/>
      <c r="I40" s="99"/>
      <c r="J40" s="99"/>
      <c r="K40" s="99"/>
      <c r="L40" s="99"/>
      <c r="M40" s="100"/>
    </row>
    <row r="41" spans="2:13" ht="32.25" customHeight="1" thickBot="1" x14ac:dyDescent="0.4">
      <c r="B41" s="48">
        <f t="shared" si="4"/>
        <v>4</v>
      </c>
      <c r="C41" s="98" t="s">
        <v>37</v>
      </c>
      <c r="D41" s="99"/>
      <c r="E41" s="99"/>
      <c r="F41" s="99"/>
      <c r="G41" s="99"/>
      <c r="H41" s="99"/>
      <c r="I41" s="99"/>
      <c r="J41" s="99"/>
      <c r="K41" s="99"/>
      <c r="L41" s="99"/>
      <c r="M41" s="100"/>
    </row>
    <row r="42" spans="2:13" ht="45" customHeight="1" thickBot="1" x14ac:dyDescent="0.4">
      <c r="B42" s="48">
        <f t="shared" si="4"/>
        <v>5</v>
      </c>
      <c r="C42" s="98" t="s">
        <v>60</v>
      </c>
      <c r="D42" s="99"/>
      <c r="E42" s="99"/>
      <c r="F42" s="99"/>
      <c r="G42" s="99"/>
      <c r="H42" s="99"/>
      <c r="I42" s="99"/>
      <c r="J42" s="99"/>
      <c r="K42" s="99"/>
      <c r="L42" s="99"/>
      <c r="M42" s="100"/>
    </row>
    <row r="43" spans="2:13" ht="15" thickBot="1" x14ac:dyDescent="0.4">
      <c r="B43" s="48">
        <f t="shared" si="4"/>
        <v>6</v>
      </c>
      <c r="C43" s="98" t="s">
        <v>51</v>
      </c>
      <c r="D43" s="99"/>
      <c r="E43" s="99"/>
      <c r="F43" s="99"/>
      <c r="G43" s="99"/>
      <c r="H43" s="99"/>
      <c r="I43" s="99"/>
      <c r="J43" s="99"/>
      <c r="K43" s="99"/>
      <c r="L43" s="99"/>
      <c r="M43" s="100"/>
    </row>
    <row r="44" spans="2:13" ht="46.5" customHeight="1" thickBot="1" x14ac:dyDescent="0.4">
      <c r="B44" s="48">
        <f t="shared" si="4"/>
        <v>7</v>
      </c>
      <c r="C44" s="98" t="s">
        <v>113</v>
      </c>
      <c r="D44" s="99"/>
      <c r="E44" s="99"/>
      <c r="F44" s="99"/>
      <c r="G44" s="99"/>
      <c r="H44" s="99"/>
      <c r="I44" s="99"/>
      <c r="J44" s="99"/>
      <c r="K44" s="99"/>
      <c r="L44" s="99"/>
      <c r="M44" s="100"/>
    </row>
    <row r="45" spans="2:13" ht="34.5" customHeight="1" thickBot="1" x14ac:dyDescent="0.4">
      <c r="B45" s="48">
        <f t="shared" si="4"/>
        <v>8</v>
      </c>
      <c r="C45" s="120" t="s">
        <v>78</v>
      </c>
      <c r="D45" s="121"/>
      <c r="E45" s="121"/>
      <c r="F45" s="121"/>
      <c r="G45" s="121"/>
      <c r="H45" s="121"/>
      <c r="I45" s="121"/>
      <c r="J45" s="121"/>
      <c r="K45" s="121"/>
      <c r="L45" s="121"/>
      <c r="M45" s="122"/>
    </row>
    <row r="46" spans="2:13" ht="15" customHeight="1" thickBot="1" x14ac:dyDescent="0.4">
      <c r="B46" s="48">
        <f t="shared" si="4"/>
        <v>9</v>
      </c>
      <c r="C46" s="120" t="s">
        <v>79</v>
      </c>
      <c r="D46" s="121"/>
      <c r="E46" s="121"/>
      <c r="F46" s="121"/>
      <c r="G46" s="121"/>
      <c r="H46" s="121"/>
      <c r="I46" s="121"/>
      <c r="J46" s="121"/>
      <c r="K46" s="121"/>
      <c r="L46" s="121"/>
      <c r="M46" s="122"/>
    </row>
  </sheetData>
  <mergeCells count="72">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F23:G23"/>
    <mergeCell ref="C10:E11"/>
    <mergeCell ref="F10:G10"/>
    <mergeCell ref="H10:I10"/>
    <mergeCell ref="J10:K10"/>
    <mergeCell ref="C22:K22"/>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27:K27"/>
    <mergeCell ref="F28:G28"/>
    <mergeCell ref="H28:I28"/>
    <mergeCell ref="F24:G24"/>
    <mergeCell ref="H24:I24"/>
    <mergeCell ref="J24:K24"/>
    <mergeCell ref="F25:G25"/>
    <mergeCell ref="H25:I25"/>
    <mergeCell ref="J25:K25"/>
    <mergeCell ref="F26:G26"/>
    <mergeCell ref="H26:I26"/>
    <mergeCell ref="J26:K26"/>
    <mergeCell ref="J28:K28"/>
    <mergeCell ref="C44:M44"/>
    <mergeCell ref="C45:M45"/>
    <mergeCell ref="C46:M46"/>
    <mergeCell ref="C38:M38"/>
    <mergeCell ref="C39:M39"/>
    <mergeCell ref="C40:M40"/>
    <mergeCell ref="C41:M41"/>
    <mergeCell ref="C42:M42"/>
    <mergeCell ref="F29:G29"/>
    <mergeCell ref="H29:I29"/>
    <mergeCell ref="J29:K29"/>
    <mergeCell ref="C37:M37"/>
    <mergeCell ref="C43:M43"/>
    <mergeCell ref="F34:G34"/>
    <mergeCell ref="H34:I34"/>
    <mergeCell ref="J34:K34"/>
    <mergeCell ref="F31:G31"/>
    <mergeCell ref="H31:I31"/>
    <mergeCell ref="J31:K31"/>
    <mergeCell ref="F32:G32"/>
    <mergeCell ref="H32:I32"/>
    <mergeCell ref="J32:K32"/>
    <mergeCell ref="F35:G35"/>
    <mergeCell ref="H35:I35"/>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3"/>
  <sheetViews>
    <sheetView showGridLines="0" tabSelected="1" zoomScale="85" zoomScaleNormal="85" workbookViewId="0">
      <selection activeCell="F33" sqref="F33:G33"/>
    </sheetView>
  </sheetViews>
  <sheetFormatPr defaultColWidth="14.453125" defaultRowHeight="15" customHeight="1" x14ac:dyDescent="0.35"/>
  <cols>
    <col min="2" max="2" width="4.1796875" customWidth="1"/>
    <col min="3" max="3" width="48" customWidth="1"/>
    <col min="4" max="4" width="8" customWidth="1"/>
    <col min="5" max="5" width="14.6328125" customWidth="1"/>
    <col min="6" max="6" width="11.453125" bestFit="1" customWidth="1"/>
    <col min="7" max="7" width="6.453125" customWidth="1"/>
    <col min="8" max="8" width="14.6328125" customWidth="1"/>
    <col min="9" max="9" width="6.1796875" customWidth="1"/>
    <col min="10" max="10" width="13.6328125" customWidth="1"/>
    <col min="11" max="11" width="6.1796875" customWidth="1"/>
    <col min="12" max="12" width="13.6328125" customWidth="1"/>
    <col min="13" max="13" width="6.1796875" customWidth="1"/>
    <col min="14" max="14" width="13" customWidth="1"/>
    <col min="15" max="15" width="6.1796875" customWidth="1"/>
    <col min="16" max="16" width="14.63281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1" spans="2:26" ht="15" customHeight="1" thickBot="1" x14ac:dyDescent="0.4"/>
    <row r="2" spans="2:26" ht="29" x14ac:dyDescent="0.35">
      <c r="B2" s="51"/>
      <c r="C2" s="52"/>
      <c r="D2" s="52"/>
      <c r="E2" s="53" t="s">
        <v>88</v>
      </c>
      <c r="F2" s="54"/>
      <c r="G2" s="54"/>
      <c r="H2" s="54"/>
      <c r="I2" s="54"/>
      <c r="J2" s="54"/>
      <c r="K2" s="54"/>
      <c r="L2" s="54"/>
      <c r="M2" s="54"/>
      <c r="N2" s="54"/>
      <c r="O2" s="55"/>
    </row>
    <row r="3" spans="2:26" ht="14.5" x14ac:dyDescent="0.35">
      <c r="B3" s="56"/>
      <c r="C3" s="22" t="s">
        <v>0</v>
      </c>
      <c r="D3" s="23"/>
      <c r="E3" s="22"/>
      <c r="F3" s="14"/>
      <c r="G3" s="14"/>
      <c r="H3" s="14"/>
      <c r="I3" s="14"/>
      <c r="J3" s="14"/>
      <c r="K3" s="14"/>
      <c r="L3" s="14"/>
      <c r="M3" s="14"/>
      <c r="N3" s="14"/>
      <c r="O3" s="57"/>
    </row>
    <row r="4" spans="2:26" ht="14.5" x14ac:dyDescent="0.35">
      <c r="B4" s="56"/>
      <c r="C4" s="18" t="s">
        <v>2</v>
      </c>
      <c r="D4" s="19" t="s">
        <v>15</v>
      </c>
      <c r="E4" s="28">
        <v>5000000</v>
      </c>
      <c r="F4" s="14"/>
      <c r="G4" s="14"/>
      <c r="H4" s="14"/>
      <c r="I4" s="14"/>
      <c r="J4" s="14"/>
      <c r="K4" s="14"/>
      <c r="L4" s="14"/>
      <c r="M4" s="14"/>
      <c r="N4" s="14"/>
      <c r="O4" s="57"/>
    </row>
    <row r="5" spans="2:26" ht="14.5" x14ac:dyDescent="0.35">
      <c r="B5" s="56"/>
      <c r="C5" s="18" t="s">
        <v>1</v>
      </c>
      <c r="D5" s="19" t="s">
        <v>16</v>
      </c>
      <c r="E5" s="8">
        <v>1.4999999999999999E-2</v>
      </c>
      <c r="F5" s="14"/>
      <c r="G5" s="14"/>
      <c r="H5" s="14"/>
      <c r="I5" s="14"/>
      <c r="J5" s="14"/>
      <c r="K5" s="14"/>
      <c r="L5" s="14"/>
      <c r="M5" s="14"/>
      <c r="N5" s="14"/>
      <c r="O5" s="57"/>
    </row>
    <row r="6" spans="2:26" ht="14.5" x14ac:dyDescent="0.35">
      <c r="B6" s="56"/>
      <c r="C6" s="18" t="s">
        <v>6</v>
      </c>
      <c r="D6" s="19" t="s">
        <v>17</v>
      </c>
      <c r="E6" s="8">
        <v>5.0000000000000001E-3</v>
      </c>
      <c r="F6" s="14"/>
      <c r="G6" s="14"/>
      <c r="H6" s="14"/>
      <c r="I6" s="14"/>
      <c r="J6" s="14"/>
      <c r="K6" s="14"/>
      <c r="L6" s="14"/>
      <c r="M6" s="14"/>
      <c r="N6" s="14"/>
      <c r="O6" s="57"/>
    </row>
    <row r="7" spans="2:26" ht="14.5" x14ac:dyDescent="0.35">
      <c r="B7" s="56"/>
      <c r="C7" s="18" t="s">
        <v>39</v>
      </c>
      <c r="D7" s="19" t="s">
        <v>41</v>
      </c>
      <c r="E7" s="8">
        <v>0.15</v>
      </c>
      <c r="F7" s="14"/>
      <c r="G7" s="14"/>
      <c r="H7" s="14"/>
      <c r="I7" s="14"/>
      <c r="J7" s="14"/>
      <c r="K7" s="14"/>
      <c r="L7" s="14"/>
      <c r="M7" s="14"/>
      <c r="N7" s="14"/>
      <c r="O7" s="57"/>
    </row>
    <row r="8" spans="2:26" ht="14.5" x14ac:dyDescent="0.35">
      <c r="B8" s="56"/>
      <c r="C8" s="18" t="s">
        <v>40</v>
      </c>
      <c r="D8" s="19" t="s">
        <v>42</v>
      </c>
      <c r="E8" s="8">
        <v>0.1</v>
      </c>
      <c r="F8" s="14"/>
      <c r="G8" s="14"/>
      <c r="H8" s="14"/>
      <c r="I8" s="14"/>
      <c r="J8" s="14"/>
      <c r="K8" s="14"/>
      <c r="L8" s="14"/>
      <c r="M8" s="14"/>
      <c r="N8" s="14"/>
      <c r="O8" s="57"/>
    </row>
    <row r="9" spans="2:26" ht="14.5" x14ac:dyDescent="0.35">
      <c r="B9" s="56"/>
      <c r="C9" s="18" t="s">
        <v>56</v>
      </c>
      <c r="D9" s="19" t="s">
        <v>62</v>
      </c>
      <c r="E9" s="8">
        <v>2E-3</v>
      </c>
      <c r="F9" s="14"/>
      <c r="G9" s="14"/>
      <c r="H9" s="14"/>
      <c r="I9" s="14"/>
      <c r="J9" s="14"/>
      <c r="K9" s="14"/>
      <c r="L9" s="14"/>
      <c r="M9" s="14"/>
      <c r="N9" s="14"/>
      <c r="O9" s="58"/>
      <c r="P9" s="14"/>
    </row>
    <row r="10" spans="2:26" thickBot="1" x14ac:dyDescent="0.4">
      <c r="B10" s="56"/>
      <c r="C10" s="15"/>
      <c r="D10" s="16"/>
      <c r="E10" s="15"/>
      <c r="F10" s="17"/>
      <c r="G10" s="14"/>
      <c r="H10" s="14"/>
      <c r="I10" s="14"/>
      <c r="J10" s="14"/>
      <c r="K10" s="14"/>
      <c r="L10" s="14"/>
      <c r="M10" s="14"/>
      <c r="N10" s="14"/>
      <c r="O10" s="58"/>
      <c r="P10" s="14"/>
      <c r="Q10" s="14"/>
      <c r="R10" s="14"/>
      <c r="S10" s="14"/>
      <c r="T10" s="14"/>
      <c r="U10" s="14"/>
      <c r="V10" s="14"/>
      <c r="W10" s="14"/>
      <c r="X10" s="14"/>
      <c r="Y10" s="14"/>
      <c r="Z10" s="14"/>
    </row>
    <row r="11" spans="2:26" thickBot="1" x14ac:dyDescent="0.4">
      <c r="B11" s="56"/>
      <c r="C11" s="92" t="s">
        <v>98</v>
      </c>
      <c r="D11" s="77"/>
      <c r="E11" s="93"/>
      <c r="F11" s="94" t="s">
        <v>87</v>
      </c>
      <c r="G11" s="95"/>
      <c r="H11" s="94" t="s">
        <v>86</v>
      </c>
      <c r="I11" s="95"/>
      <c r="J11" s="94" t="s">
        <v>85</v>
      </c>
      <c r="K11" s="95"/>
      <c r="L11" s="94" t="s">
        <v>84</v>
      </c>
      <c r="M11" s="95"/>
      <c r="N11" s="94" t="s">
        <v>83</v>
      </c>
      <c r="O11" s="95"/>
      <c r="P11" s="14"/>
      <c r="Q11" s="14"/>
      <c r="R11" s="14"/>
      <c r="S11" s="14"/>
      <c r="T11" s="14"/>
      <c r="U11" s="14"/>
      <c r="V11" s="14"/>
      <c r="W11" s="14"/>
      <c r="X11" s="14"/>
      <c r="Y11" s="14"/>
      <c r="Z11" s="14"/>
    </row>
    <row r="12" spans="2:26" thickBot="1" x14ac:dyDescent="0.4">
      <c r="B12" s="56"/>
      <c r="C12" s="77"/>
      <c r="D12" s="77"/>
      <c r="E12" s="93"/>
      <c r="F12" s="69" t="s">
        <v>82</v>
      </c>
      <c r="G12" s="70">
        <v>-0.26</v>
      </c>
      <c r="H12" s="71" t="s">
        <v>82</v>
      </c>
      <c r="I12" s="72">
        <v>0.79</v>
      </c>
      <c r="J12" s="71" t="s">
        <v>82</v>
      </c>
      <c r="K12" s="72">
        <v>0.22</v>
      </c>
      <c r="L12" s="71" t="s">
        <v>82</v>
      </c>
      <c r="M12" s="72">
        <v>0</v>
      </c>
      <c r="N12" s="71" t="s">
        <v>82</v>
      </c>
      <c r="O12" s="73">
        <v>0.4</v>
      </c>
      <c r="P12" s="14"/>
      <c r="Q12" s="14"/>
      <c r="R12" s="14"/>
      <c r="S12" s="14"/>
      <c r="T12" s="14"/>
      <c r="U12" s="14"/>
      <c r="V12" s="14"/>
      <c r="W12" s="14"/>
      <c r="X12" s="14"/>
      <c r="Y12" s="14"/>
      <c r="Z12" s="14"/>
    </row>
    <row r="13" spans="2:26" ht="14.5" x14ac:dyDescent="0.35">
      <c r="B13" s="56"/>
      <c r="C13" s="18" t="s">
        <v>97</v>
      </c>
      <c r="D13" s="19" t="s">
        <v>19</v>
      </c>
      <c r="E13" s="11" t="s">
        <v>29</v>
      </c>
      <c r="F13" s="96">
        <f>E4</f>
        <v>5000000</v>
      </c>
      <c r="G13" s="97"/>
      <c r="H13" s="96">
        <f>F33</f>
        <v>3604430.5</v>
      </c>
      <c r="I13" s="97"/>
      <c r="J13" s="96">
        <f>H33</f>
        <v>6215242.2481157118</v>
      </c>
      <c r="K13" s="97"/>
      <c r="L13" s="96">
        <f t="shared" ref="L13" si="0">J33</f>
        <v>7362713.4926649733</v>
      </c>
      <c r="M13" s="97"/>
      <c r="N13" s="96">
        <f t="shared" ref="N13" si="1">L33</f>
        <v>7200954.6772311237</v>
      </c>
      <c r="O13" s="97"/>
      <c r="P13" s="14"/>
      <c r="Q13" s="14"/>
      <c r="R13" s="14"/>
      <c r="S13" s="14"/>
      <c r="T13" s="14"/>
      <c r="U13" s="14"/>
      <c r="V13" s="14"/>
      <c r="W13" s="14"/>
      <c r="X13" s="14"/>
      <c r="Y13" s="14"/>
      <c r="Z13" s="14"/>
    </row>
    <row r="14" spans="2:26" ht="14.5" x14ac:dyDescent="0.35">
      <c r="B14" s="56"/>
      <c r="C14" s="18" t="s">
        <v>33</v>
      </c>
      <c r="D14" s="19" t="s">
        <v>20</v>
      </c>
      <c r="E14" s="11" t="s">
        <v>30</v>
      </c>
      <c r="F14" s="75">
        <f>F13*G12</f>
        <v>-1300000</v>
      </c>
      <c r="G14" s="75"/>
      <c r="H14" s="75">
        <f>H13*I12</f>
        <v>2847500.0950000002</v>
      </c>
      <c r="I14" s="75"/>
      <c r="J14" s="75">
        <f t="shared" ref="J14" si="2">J13*K12</f>
        <v>1367353.2945854566</v>
      </c>
      <c r="K14" s="75"/>
      <c r="L14" s="75">
        <f t="shared" ref="L14" si="3">L13*M12</f>
        <v>0</v>
      </c>
      <c r="M14" s="75"/>
      <c r="N14" s="75">
        <f t="shared" ref="N14" si="4">N13*O12</f>
        <v>2880381.8708924497</v>
      </c>
      <c r="O14" s="75"/>
      <c r="P14" s="14"/>
      <c r="Q14" s="14"/>
      <c r="R14" s="14"/>
      <c r="S14" s="14"/>
      <c r="T14" s="14"/>
      <c r="U14" s="14"/>
      <c r="V14" s="14"/>
      <c r="W14" s="14"/>
      <c r="X14" s="14"/>
      <c r="Y14" s="14"/>
      <c r="Z14" s="14"/>
    </row>
    <row r="15" spans="2:26" ht="14.5" x14ac:dyDescent="0.35">
      <c r="B15" s="56"/>
      <c r="C15" s="18" t="s">
        <v>7</v>
      </c>
      <c r="D15" s="19" t="s">
        <v>21</v>
      </c>
      <c r="E15" s="11" t="s">
        <v>31</v>
      </c>
      <c r="F15" s="76">
        <f>SUM(F13:G14)</f>
        <v>3700000</v>
      </c>
      <c r="G15" s="77"/>
      <c r="H15" s="76">
        <f>SUM(H13:I14)</f>
        <v>6451930.5950000007</v>
      </c>
      <c r="I15" s="77"/>
      <c r="J15" s="76">
        <f t="shared" ref="J15" si="5">SUM(J13:K14)</f>
        <v>7582595.542701168</v>
      </c>
      <c r="K15" s="77"/>
      <c r="L15" s="76">
        <f t="shared" ref="L15" si="6">SUM(L13:M14)</f>
        <v>7362713.4926649733</v>
      </c>
      <c r="M15" s="77"/>
      <c r="N15" s="76">
        <f t="shared" ref="N15" si="7">SUM(N13:O14)</f>
        <v>10081336.548123574</v>
      </c>
      <c r="O15" s="77"/>
      <c r="P15" s="14"/>
      <c r="Q15" s="14"/>
      <c r="R15" s="14"/>
      <c r="S15" s="14"/>
      <c r="T15" s="14"/>
      <c r="U15" s="14"/>
      <c r="V15" s="14"/>
      <c r="W15" s="14"/>
      <c r="X15" s="14"/>
      <c r="Y15" s="14"/>
      <c r="Z15" s="14"/>
    </row>
    <row r="16" spans="2:26" ht="14.5" x14ac:dyDescent="0.35">
      <c r="B16" s="56"/>
      <c r="C16" s="79"/>
      <c r="D16" s="77"/>
      <c r="E16" s="77"/>
      <c r="F16" s="77"/>
      <c r="G16" s="77"/>
      <c r="H16" s="77"/>
      <c r="I16" s="77"/>
      <c r="J16" s="77"/>
      <c r="K16" s="77"/>
      <c r="L16" s="77"/>
      <c r="M16" s="77"/>
      <c r="N16" s="77"/>
      <c r="O16" s="80"/>
      <c r="P16" s="14"/>
      <c r="Q16" s="14"/>
      <c r="R16" s="14"/>
      <c r="S16" s="14"/>
      <c r="T16" s="14"/>
      <c r="U16" s="14"/>
      <c r="V16" s="14"/>
      <c r="W16" s="14"/>
      <c r="X16" s="14"/>
      <c r="Y16" s="14"/>
      <c r="Z16" s="14"/>
    </row>
    <row r="17" spans="2:26" ht="14.5" x14ac:dyDescent="0.35">
      <c r="B17" s="56"/>
      <c r="C17" s="18" t="s">
        <v>18</v>
      </c>
      <c r="D17" s="19" t="s">
        <v>22</v>
      </c>
      <c r="E17" s="11" t="s">
        <v>32</v>
      </c>
      <c r="F17" s="82">
        <f>(F13+F15)/2</f>
        <v>4350000</v>
      </c>
      <c r="G17" s="82"/>
      <c r="H17" s="82">
        <f>(H13+H15)/2</f>
        <v>5028180.5475000003</v>
      </c>
      <c r="I17" s="82"/>
      <c r="J17" s="82">
        <f t="shared" ref="J17" si="8">(J13+J15)/2</f>
        <v>6898918.8954084404</v>
      </c>
      <c r="K17" s="82"/>
      <c r="L17" s="82">
        <f t="shared" ref="L17" si="9">(L13+L15)/2</f>
        <v>7362713.4926649733</v>
      </c>
      <c r="M17" s="82"/>
      <c r="N17" s="82">
        <f t="shared" ref="N17" si="10">(N13+N15)/2</f>
        <v>8641145.6126773488</v>
      </c>
      <c r="O17" s="82"/>
      <c r="P17" s="14"/>
      <c r="Q17" s="14"/>
      <c r="R17" s="14"/>
      <c r="S17" s="14"/>
      <c r="T17" s="14"/>
      <c r="U17" s="14"/>
      <c r="V17" s="14"/>
      <c r="W17" s="14"/>
      <c r="X17" s="14"/>
      <c r="Y17" s="14"/>
      <c r="Z17" s="14"/>
    </row>
    <row r="18" spans="2:26" ht="14.5" x14ac:dyDescent="0.35">
      <c r="B18" s="56"/>
      <c r="C18" s="79"/>
      <c r="D18" s="77"/>
      <c r="E18" s="77"/>
      <c r="F18" s="77"/>
      <c r="G18" s="77"/>
      <c r="H18" s="77"/>
      <c r="I18" s="77"/>
      <c r="J18" s="77"/>
      <c r="K18" s="77"/>
      <c r="L18" s="83"/>
      <c r="M18" s="84"/>
      <c r="N18" s="83"/>
      <c r="O18" s="85"/>
      <c r="P18" s="14"/>
      <c r="Q18" s="14"/>
      <c r="R18" s="14"/>
      <c r="S18" s="14"/>
      <c r="T18" s="14"/>
      <c r="U18" s="14"/>
      <c r="V18" s="14"/>
      <c r="W18" s="14"/>
      <c r="X18" s="14"/>
      <c r="Y18" s="14"/>
      <c r="Z18" s="14"/>
    </row>
    <row r="19" spans="2:26" ht="14.5" x14ac:dyDescent="0.35">
      <c r="B19" s="56"/>
      <c r="C19" s="18" t="s">
        <v>34</v>
      </c>
      <c r="D19" s="19" t="s">
        <v>23</v>
      </c>
      <c r="E19" s="11" t="s">
        <v>55</v>
      </c>
      <c r="F19" s="75">
        <f>+F17*-$E$6</f>
        <v>-21750</v>
      </c>
      <c r="G19" s="75"/>
      <c r="H19" s="75">
        <f>+H17*-$E$6</f>
        <v>-25140.902737500001</v>
      </c>
      <c r="I19" s="75"/>
      <c r="J19" s="75">
        <f>+J17*-$E$6</f>
        <v>-34494.594477042199</v>
      </c>
      <c r="K19" s="75"/>
      <c r="L19" s="75">
        <f t="shared" ref="L19" si="11">+L17*-$E$6</f>
        <v>-36813.567463324864</v>
      </c>
      <c r="M19" s="75"/>
      <c r="N19" s="75">
        <f t="shared" ref="N19" si="12">+N17*-$E$6</f>
        <v>-43205.728063386741</v>
      </c>
      <c r="O19" s="75"/>
      <c r="P19" s="14"/>
      <c r="Q19" s="14"/>
      <c r="R19" s="14"/>
      <c r="S19" s="14"/>
      <c r="T19" s="14"/>
      <c r="U19" s="14"/>
      <c r="V19" s="14"/>
      <c r="W19" s="14"/>
      <c r="X19" s="14"/>
      <c r="Y19" s="14"/>
      <c r="Z19" s="14"/>
    </row>
    <row r="20" spans="2:26" ht="14.5" x14ac:dyDescent="0.35">
      <c r="B20" s="56"/>
      <c r="C20" s="18" t="s">
        <v>56</v>
      </c>
      <c r="D20" s="19" t="s">
        <v>24</v>
      </c>
      <c r="E20" s="11" t="s">
        <v>63</v>
      </c>
      <c r="F20" s="75">
        <f>+F17*-$E$9</f>
        <v>-8700</v>
      </c>
      <c r="G20" s="75"/>
      <c r="H20" s="75">
        <f>+H17*-$E$9</f>
        <v>-10056.361095</v>
      </c>
      <c r="I20" s="75"/>
      <c r="J20" s="75">
        <f t="shared" ref="J20" si="13">+J17*-$E$9</f>
        <v>-13797.83779081688</v>
      </c>
      <c r="K20" s="75"/>
      <c r="L20" s="75">
        <f t="shared" ref="L20" si="14">+L17*-$E$9</f>
        <v>-14725.426985329947</v>
      </c>
      <c r="M20" s="75"/>
      <c r="N20" s="75">
        <f t="shared" ref="N20" si="15">+N17*-$E$9</f>
        <v>-17282.291225354697</v>
      </c>
      <c r="O20" s="75"/>
      <c r="P20" s="14"/>
      <c r="Q20" s="14"/>
      <c r="R20" s="14"/>
      <c r="S20" s="14"/>
      <c r="T20" s="14"/>
      <c r="U20" s="14"/>
      <c r="V20" s="14"/>
      <c r="W20" s="14"/>
      <c r="X20" s="14"/>
      <c r="Y20" s="14"/>
      <c r="Z20" s="14"/>
    </row>
    <row r="21" spans="2:26" ht="14.5" x14ac:dyDescent="0.35">
      <c r="B21" s="56"/>
      <c r="C21" s="18" t="s">
        <v>35</v>
      </c>
      <c r="D21" s="19" t="s">
        <v>25</v>
      </c>
      <c r="E21" s="5" t="s">
        <v>111</v>
      </c>
      <c r="F21" s="90">
        <f>+(F17+F20)*-$E$5</f>
        <v>-65119.5</v>
      </c>
      <c r="G21" s="91"/>
      <c r="H21" s="90">
        <f t="shared" ref="H21" si="16">+(H17+H20)*-$E$5</f>
        <v>-75271.862796075002</v>
      </c>
      <c r="I21" s="91"/>
      <c r="J21" s="90">
        <f>+(J17+J20)*-$E$5</f>
        <v>-103276.81586426434</v>
      </c>
      <c r="K21" s="91"/>
      <c r="L21" s="90">
        <f t="shared" ref="L21" si="17">+(L17+L20)*-$E$5</f>
        <v>-110219.82098519464</v>
      </c>
      <c r="M21" s="91"/>
      <c r="N21" s="90">
        <f t="shared" ref="N21" si="18">+(N17+N20)*-$E$5</f>
        <v>-129357.9498217799</v>
      </c>
      <c r="O21" s="91"/>
      <c r="P21" s="20"/>
      <c r="Q21" s="14"/>
      <c r="R21" s="14"/>
      <c r="S21" s="14"/>
      <c r="T21" s="14"/>
      <c r="U21" s="14"/>
      <c r="V21" s="14"/>
      <c r="W21" s="14"/>
      <c r="X21" s="14"/>
      <c r="Y21" s="14"/>
      <c r="Z21" s="14"/>
    </row>
    <row r="22" spans="2:26" ht="15.75" customHeight="1" x14ac:dyDescent="0.35">
      <c r="B22" s="56"/>
      <c r="C22" s="18" t="s">
        <v>99</v>
      </c>
      <c r="D22" s="19" t="s">
        <v>26</v>
      </c>
      <c r="E22" s="5" t="s">
        <v>58</v>
      </c>
      <c r="F22" s="86">
        <f>+F19+F21+F20</f>
        <v>-95569.5</v>
      </c>
      <c r="G22" s="86"/>
      <c r="H22" s="86">
        <f>+H19+H21+H20</f>
        <v>-110469.126628575</v>
      </c>
      <c r="I22" s="86"/>
      <c r="J22" s="86">
        <f>+J19+J21+J20</f>
        <v>-151569.24813212341</v>
      </c>
      <c r="K22" s="86"/>
      <c r="L22" s="86">
        <f t="shared" ref="L22" si="19">+L19+L21+L20</f>
        <v>-161758.81543384946</v>
      </c>
      <c r="M22" s="86"/>
      <c r="N22" s="86">
        <f t="shared" ref="N22" si="20">+N19+N21+N20</f>
        <v>-189845.96911052131</v>
      </c>
      <c r="O22" s="86"/>
      <c r="P22" s="14"/>
      <c r="Q22" s="14"/>
      <c r="R22" s="14"/>
      <c r="S22" s="14"/>
      <c r="T22" s="14"/>
      <c r="U22" s="14"/>
      <c r="V22" s="14"/>
      <c r="W22" s="14"/>
      <c r="X22" s="14"/>
      <c r="Y22" s="14"/>
      <c r="Z22" s="14"/>
    </row>
    <row r="23" spans="2:26" ht="15.75" customHeight="1" x14ac:dyDescent="0.35">
      <c r="B23" s="56"/>
      <c r="C23" s="79"/>
      <c r="D23" s="77"/>
      <c r="E23" s="77"/>
      <c r="F23" s="77"/>
      <c r="G23" s="77"/>
      <c r="H23" s="77"/>
      <c r="I23" s="77"/>
      <c r="J23" s="77"/>
      <c r="K23" s="77"/>
      <c r="L23" s="77"/>
      <c r="M23" s="77"/>
      <c r="N23" s="77"/>
      <c r="O23" s="80"/>
      <c r="P23" s="14"/>
      <c r="Q23" s="14"/>
      <c r="R23" s="14"/>
      <c r="S23" s="14"/>
      <c r="T23" s="14"/>
      <c r="U23" s="14"/>
      <c r="V23" s="14"/>
      <c r="W23" s="14"/>
      <c r="X23" s="14"/>
      <c r="Y23" s="14"/>
      <c r="Z23" s="14"/>
    </row>
    <row r="24" spans="2:26" ht="27.75" customHeight="1" x14ac:dyDescent="0.35">
      <c r="B24" s="56"/>
      <c r="C24" s="18" t="s">
        <v>100</v>
      </c>
      <c r="D24" s="19" t="s">
        <v>27</v>
      </c>
      <c r="E24" s="5" t="s">
        <v>64</v>
      </c>
      <c r="F24" s="75">
        <f>F15+F22</f>
        <v>3604430.5</v>
      </c>
      <c r="G24" s="75"/>
      <c r="H24" s="75">
        <f t="shared" ref="H24" si="21">H15+H22</f>
        <v>6341461.4683714258</v>
      </c>
      <c r="I24" s="75"/>
      <c r="J24" s="75">
        <f t="shared" ref="J24" si="22">J15+J22</f>
        <v>7431026.2945690444</v>
      </c>
      <c r="K24" s="75"/>
      <c r="L24" s="75">
        <f t="shared" ref="L24" si="23">L15+L22</f>
        <v>7200954.6772311237</v>
      </c>
      <c r="M24" s="75"/>
      <c r="N24" s="75">
        <f t="shared" ref="N24" si="24">N15+N22</f>
        <v>9891490.5790130533</v>
      </c>
      <c r="O24" s="75"/>
      <c r="P24" s="14"/>
      <c r="Q24" s="27"/>
      <c r="R24" s="26"/>
      <c r="S24" s="26"/>
      <c r="T24" s="26"/>
      <c r="U24" s="25"/>
      <c r="V24" s="14"/>
      <c r="W24" s="14"/>
      <c r="X24" s="14"/>
      <c r="Y24" s="14"/>
      <c r="Z24" s="14"/>
    </row>
    <row r="25" spans="2:26" ht="15.75" customHeight="1" x14ac:dyDescent="0.35">
      <c r="B25" s="56"/>
      <c r="C25" s="18" t="s">
        <v>94</v>
      </c>
      <c r="D25" s="19" t="s">
        <v>28</v>
      </c>
      <c r="E25" s="5"/>
      <c r="F25" s="76">
        <f>E4</f>
        <v>5000000</v>
      </c>
      <c r="G25" s="77"/>
      <c r="H25" s="76">
        <f>F36</f>
        <v>5000000</v>
      </c>
      <c r="I25" s="77"/>
      <c r="J25" s="76">
        <f t="shared" ref="J25" si="25">H36</f>
        <v>6341461.4683714258</v>
      </c>
      <c r="K25" s="77"/>
      <c r="L25" s="76">
        <f t="shared" ref="L25" si="26">J36</f>
        <v>7431026.2945690444</v>
      </c>
      <c r="M25" s="77"/>
      <c r="N25" s="76">
        <f t="shared" ref="N25" si="27">L36</f>
        <v>7431026.2945690444</v>
      </c>
      <c r="O25" s="77"/>
      <c r="P25" s="14"/>
      <c r="Q25" s="14"/>
      <c r="R25" s="14"/>
      <c r="S25" s="14"/>
      <c r="T25" s="14"/>
      <c r="U25" s="25"/>
      <c r="V25" s="14"/>
      <c r="W25" s="14"/>
      <c r="X25" s="14"/>
      <c r="Y25" s="14"/>
      <c r="Z25" s="14"/>
    </row>
    <row r="26" spans="2:26" ht="15.75" customHeight="1" x14ac:dyDescent="0.35">
      <c r="B26" s="56"/>
      <c r="C26" s="21" t="s">
        <v>95</v>
      </c>
      <c r="D26" s="19" t="s">
        <v>45</v>
      </c>
      <c r="E26" s="13" t="s">
        <v>67</v>
      </c>
      <c r="F26" s="76">
        <f>F25*$E$8</f>
        <v>500000</v>
      </c>
      <c r="G26" s="77"/>
      <c r="H26" s="76">
        <f>H25*$E$8</f>
        <v>500000</v>
      </c>
      <c r="I26" s="77"/>
      <c r="J26" s="76">
        <f t="shared" ref="J26" si="28">J25*$E$8</f>
        <v>634146.14683714265</v>
      </c>
      <c r="K26" s="77"/>
      <c r="L26" s="76">
        <f t="shared" ref="L26" si="29">L25*$E$8</f>
        <v>743102.62945690448</v>
      </c>
      <c r="M26" s="77"/>
      <c r="N26" s="76">
        <f t="shared" ref="N26" si="30">N25*$E$8</f>
        <v>743102.62945690448</v>
      </c>
      <c r="O26" s="77"/>
      <c r="P26" s="14"/>
      <c r="Q26" s="24"/>
      <c r="R26" s="14"/>
      <c r="S26" s="14"/>
      <c r="T26" s="14"/>
      <c r="U26" s="14"/>
      <c r="V26" s="14"/>
      <c r="W26" s="14"/>
      <c r="X26" s="14"/>
      <c r="Y26" s="14"/>
      <c r="Z26" s="14"/>
    </row>
    <row r="27" spans="2:26" ht="15.75" customHeight="1" x14ac:dyDescent="0.35">
      <c r="B27" s="56"/>
      <c r="C27" s="21"/>
      <c r="D27" s="19"/>
      <c r="F27" s="76"/>
      <c r="G27" s="77"/>
      <c r="H27" s="76"/>
      <c r="I27" s="77"/>
      <c r="J27" s="76"/>
      <c r="K27" s="77"/>
      <c r="L27" s="76"/>
      <c r="M27" s="77"/>
      <c r="N27" s="76"/>
      <c r="O27" s="77"/>
      <c r="P27" s="14"/>
      <c r="Q27" s="14"/>
      <c r="R27" s="14"/>
      <c r="S27" s="14"/>
      <c r="T27" s="14"/>
      <c r="U27" s="14"/>
      <c r="V27" s="14"/>
      <c r="W27" s="14"/>
      <c r="X27" s="14"/>
      <c r="Y27" s="14"/>
      <c r="Z27" s="14"/>
    </row>
    <row r="28" spans="2:26" ht="15.75" customHeight="1" x14ac:dyDescent="0.35">
      <c r="B28" s="56"/>
      <c r="C28" s="18" t="s">
        <v>96</v>
      </c>
      <c r="D28" s="19" t="s">
        <v>46</v>
      </c>
      <c r="E28" s="18"/>
      <c r="F28" s="76">
        <f>F24-(F25+F26)</f>
        <v>-1895569.5</v>
      </c>
      <c r="G28" s="77"/>
      <c r="H28" s="88">
        <f>H24-(H25+H26)</f>
        <v>841461.46837142576</v>
      </c>
      <c r="I28" s="89"/>
      <c r="J28" s="76">
        <f t="shared" ref="J28" si="31">J24-(J25+J26)</f>
        <v>455418.67936047632</v>
      </c>
      <c r="K28" s="77"/>
      <c r="L28" s="76">
        <f t="shared" ref="L28" si="32">L24-(L25+L26)</f>
        <v>-973174.24679482542</v>
      </c>
      <c r="M28" s="77"/>
      <c r="N28" s="76">
        <f t="shared" ref="N28" si="33">N24-(N25+N26)</f>
        <v>1717361.6549871042</v>
      </c>
      <c r="O28" s="77"/>
      <c r="P28" s="14"/>
      <c r="Q28" s="14"/>
      <c r="R28" s="14"/>
      <c r="S28" s="14"/>
      <c r="T28" s="14"/>
      <c r="U28" s="14"/>
      <c r="V28" s="14"/>
      <c r="W28" s="14"/>
      <c r="X28" s="14"/>
      <c r="Y28" s="14"/>
      <c r="Z28" s="14"/>
    </row>
    <row r="29" spans="2:26" ht="15.75" customHeight="1" x14ac:dyDescent="0.35">
      <c r="B29" s="56"/>
      <c r="C29" s="21" t="s">
        <v>93</v>
      </c>
      <c r="D29" s="19" t="s">
        <v>47</v>
      </c>
      <c r="E29" s="21"/>
      <c r="F29" s="81">
        <f>+IF(F31="Yes",(F24-F25-F26),(0))</f>
        <v>0</v>
      </c>
      <c r="G29" s="77"/>
      <c r="H29" s="81">
        <f>+IF(H31="Yes",(H24-H25-H26),(0))</f>
        <v>841461.46837142576</v>
      </c>
      <c r="I29" s="77"/>
      <c r="J29" s="81">
        <f t="shared" ref="J29" si="34">+IF(J31="Yes",(J24-J25-J26),(0))</f>
        <v>455418.67936047597</v>
      </c>
      <c r="K29" s="77"/>
      <c r="L29" s="81">
        <f t="shared" ref="L29" si="35">+IF(L31="Yes",(L24-L25-L26),(0))</f>
        <v>0</v>
      </c>
      <c r="M29" s="77"/>
      <c r="N29" s="81">
        <f t="shared" ref="N29" si="36">+IF(N31="Yes",(N24-N25-N26),(0))</f>
        <v>1717361.6549871045</v>
      </c>
      <c r="O29" s="77"/>
      <c r="P29" s="14"/>
      <c r="Q29" s="14"/>
      <c r="R29" s="14"/>
      <c r="S29" s="14"/>
      <c r="T29" s="14"/>
      <c r="U29" s="14"/>
      <c r="V29" s="14"/>
      <c r="W29" s="14"/>
      <c r="X29" s="14"/>
      <c r="Y29" s="14"/>
      <c r="Z29" s="14"/>
    </row>
    <row r="30" spans="2:26" ht="14.5" x14ac:dyDescent="0.35">
      <c r="B30" s="56"/>
      <c r="C30" s="21" t="s">
        <v>92</v>
      </c>
      <c r="D30" s="19" t="s">
        <v>49</v>
      </c>
      <c r="E30" s="21"/>
      <c r="F30" s="81">
        <f>F29*-$E$7</f>
        <v>0</v>
      </c>
      <c r="G30" s="77"/>
      <c r="H30" s="81">
        <f t="shared" ref="H30" si="37">H29*-$E$7</f>
        <v>-126219.22025571385</v>
      </c>
      <c r="I30" s="77"/>
      <c r="J30" s="81">
        <f t="shared" ref="J30" si="38">J29*-$E$7</f>
        <v>-68312.801904071399</v>
      </c>
      <c r="K30" s="77"/>
      <c r="L30" s="81">
        <f t="shared" ref="L30" si="39">L29*-$E$7</f>
        <v>0</v>
      </c>
      <c r="M30" s="77"/>
      <c r="N30" s="81">
        <f t="shared" ref="N30" si="40">N29*-$E$7</f>
        <v>-257604.24824806565</v>
      </c>
      <c r="O30" s="77"/>
      <c r="P30" s="24"/>
      <c r="Q30" s="14"/>
      <c r="R30" s="14"/>
      <c r="S30" s="14"/>
      <c r="T30" s="14"/>
      <c r="U30" s="14"/>
      <c r="V30" s="14"/>
      <c r="W30" s="14"/>
      <c r="X30" s="14"/>
      <c r="Y30" s="14"/>
      <c r="Z30" s="14"/>
    </row>
    <row r="31" spans="2:26" ht="15.75" customHeight="1" x14ac:dyDescent="0.35">
      <c r="B31" s="56"/>
      <c r="C31" s="18" t="s">
        <v>91</v>
      </c>
      <c r="D31" s="19" t="s">
        <v>52</v>
      </c>
      <c r="E31" s="5"/>
      <c r="F31" s="76" t="str">
        <f>IF(F24&gt;(F25+F26),("Yes"),("No Pfee"))</f>
        <v>No Pfee</v>
      </c>
      <c r="G31" s="77"/>
      <c r="H31" s="76" t="str">
        <f t="shared" ref="H31" si="41">IF(H24&gt;(H25+H26),("Yes"),("No Pfee"))</f>
        <v>Yes</v>
      </c>
      <c r="I31" s="77"/>
      <c r="J31" s="76" t="str">
        <f t="shared" ref="J31" si="42">IF(J24&gt;(J25+J26),("Yes"),("No Pfee"))</f>
        <v>Yes</v>
      </c>
      <c r="K31" s="77"/>
      <c r="L31" s="76" t="str">
        <f t="shared" ref="L31" si="43">IF(L24&gt;(L25+L26),("Yes"),("No Pfee"))</f>
        <v>No Pfee</v>
      </c>
      <c r="M31" s="77"/>
      <c r="N31" s="76" t="str">
        <f t="shared" ref="N31" si="44">IF(N24&gt;(N25+N26),("Yes"),("No Pfee"))</f>
        <v>Yes</v>
      </c>
      <c r="O31" s="77"/>
      <c r="P31" s="20"/>
      <c r="Q31" s="20"/>
      <c r="R31" s="14"/>
      <c r="S31" s="14"/>
      <c r="T31" s="14"/>
      <c r="U31" s="20"/>
      <c r="V31" s="14"/>
      <c r="W31" s="14"/>
      <c r="X31" s="14"/>
      <c r="Y31" s="14"/>
      <c r="Z31" s="14"/>
    </row>
    <row r="32" spans="2:26" ht="15.75" customHeight="1" x14ac:dyDescent="0.35">
      <c r="B32" s="56"/>
      <c r="C32" s="79"/>
      <c r="D32" s="77"/>
      <c r="E32" s="77"/>
      <c r="F32" s="77"/>
      <c r="G32" s="77"/>
      <c r="H32" s="77"/>
      <c r="I32" s="77"/>
      <c r="J32" s="77"/>
      <c r="K32" s="77"/>
      <c r="L32" s="77"/>
      <c r="M32" s="77"/>
      <c r="N32" s="77"/>
      <c r="O32" s="80"/>
      <c r="P32" s="14"/>
      <c r="Q32" s="14"/>
      <c r="R32" s="14"/>
      <c r="S32" s="14"/>
      <c r="T32" s="14"/>
      <c r="U32" s="14"/>
      <c r="V32" s="14"/>
      <c r="W32" s="14"/>
      <c r="X32" s="14"/>
      <c r="Y32" s="14"/>
      <c r="Z32" s="14"/>
    </row>
    <row r="33" spans="2:26" ht="33" customHeight="1" x14ac:dyDescent="0.35">
      <c r="B33" s="56"/>
      <c r="C33" s="18" t="s">
        <v>54</v>
      </c>
      <c r="D33" s="19" t="s">
        <v>77</v>
      </c>
      <c r="E33" s="5" t="s">
        <v>107</v>
      </c>
      <c r="F33" s="87">
        <f>F24+F30</f>
        <v>3604430.5</v>
      </c>
      <c r="G33" s="77"/>
      <c r="H33" s="87">
        <f>H24+H30</f>
        <v>6215242.2481157118</v>
      </c>
      <c r="I33" s="77"/>
      <c r="J33" s="87">
        <f>J24+J30</f>
        <v>7362713.4926649733</v>
      </c>
      <c r="K33" s="77"/>
      <c r="L33" s="87">
        <f>L24+L30</f>
        <v>7200954.6772311237</v>
      </c>
      <c r="M33" s="77"/>
      <c r="N33" s="87">
        <f>N24+N30</f>
        <v>9633886.3307649884</v>
      </c>
      <c r="O33" s="77"/>
      <c r="P33" s="14"/>
      <c r="Q33" s="14"/>
      <c r="R33" s="14"/>
      <c r="S33" s="14"/>
      <c r="T33" s="14"/>
      <c r="U33" s="14"/>
      <c r="V33" s="14"/>
      <c r="W33" s="14"/>
      <c r="X33" s="14"/>
      <c r="Y33" s="14"/>
      <c r="Z33" s="14"/>
    </row>
    <row r="34" spans="2:26" ht="29.25" customHeight="1" x14ac:dyDescent="0.35">
      <c r="B34" s="56"/>
      <c r="C34" s="18" t="s">
        <v>10</v>
      </c>
      <c r="D34" s="19" t="s">
        <v>90</v>
      </c>
      <c r="E34" s="5" t="s">
        <v>108</v>
      </c>
      <c r="F34" s="78">
        <f>+F33/F13-1</f>
        <v>-0.27911390000000003</v>
      </c>
      <c r="G34" s="77"/>
      <c r="H34" s="78">
        <f t="shared" ref="H34" si="45">+H33/H13-1</f>
        <v>0.7243340516943555</v>
      </c>
      <c r="I34" s="77"/>
      <c r="J34" s="78">
        <f t="shared" ref="J34" si="46">+J33/J13-1</f>
        <v>0.1846221271418893</v>
      </c>
      <c r="K34" s="77"/>
      <c r="L34" s="78">
        <f t="shared" ref="L34" si="47">+L33/L13-1</f>
        <v>-2.1970000000000045E-2</v>
      </c>
      <c r="M34" s="77"/>
      <c r="N34" s="78">
        <f t="shared" ref="N34" si="48">+N33/N13-1</f>
        <v>0.33786237555787024</v>
      </c>
      <c r="O34" s="77"/>
      <c r="P34" s="14"/>
      <c r="Q34" s="14"/>
      <c r="R34" s="14"/>
      <c r="S34" s="14"/>
      <c r="T34" s="14"/>
      <c r="U34" s="14"/>
      <c r="V34" s="14"/>
      <c r="W34" s="14"/>
      <c r="X34" s="14"/>
      <c r="Y34" s="14"/>
      <c r="Z34" s="14"/>
    </row>
    <row r="35" spans="2:26" ht="15.75" customHeight="1" x14ac:dyDescent="0.35">
      <c r="B35" s="56"/>
      <c r="C35" s="79"/>
      <c r="D35" s="77"/>
      <c r="E35" s="77"/>
      <c r="F35" s="77"/>
      <c r="G35" s="77"/>
      <c r="H35" s="77"/>
      <c r="I35" s="77"/>
      <c r="J35" s="77"/>
      <c r="K35" s="77"/>
      <c r="L35" s="77"/>
      <c r="M35" s="77"/>
      <c r="N35" s="77"/>
      <c r="O35" s="80"/>
      <c r="P35" s="14"/>
      <c r="Q35" s="14"/>
      <c r="R35" s="14"/>
      <c r="S35" s="14"/>
      <c r="T35" s="14"/>
      <c r="U35" s="14"/>
      <c r="V35" s="14"/>
      <c r="W35" s="14"/>
      <c r="X35" s="14"/>
      <c r="Y35" s="14"/>
      <c r="Z35" s="14"/>
    </row>
    <row r="36" spans="2:26" ht="30" customHeight="1" x14ac:dyDescent="0.35">
      <c r="B36" s="56"/>
      <c r="C36" s="18" t="s">
        <v>105</v>
      </c>
      <c r="D36" s="19" t="s">
        <v>89</v>
      </c>
      <c r="E36" s="5" t="s">
        <v>109</v>
      </c>
      <c r="F36" s="76">
        <f>+MAX(F25,F24)</f>
        <v>5000000</v>
      </c>
      <c r="G36" s="77"/>
      <c r="H36" s="76">
        <f t="shared" ref="H36" si="49">+MAX(H25,H24)</f>
        <v>6341461.4683714258</v>
      </c>
      <c r="I36" s="77"/>
      <c r="J36" s="76">
        <f t="shared" ref="J36" si="50">+MAX(J25,J24)</f>
        <v>7431026.2945690444</v>
      </c>
      <c r="K36" s="77"/>
      <c r="L36" s="76">
        <f t="shared" ref="L36" si="51">+MAX(L25,L24)</f>
        <v>7431026.2945690444</v>
      </c>
      <c r="M36" s="77"/>
      <c r="N36" s="76">
        <f t="shared" ref="N36" si="52">+MAX(N25,N24)</f>
        <v>9891490.5790130533</v>
      </c>
      <c r="O36" s="77"/>
      <c r="P36" s="17"/>
      <c r="Q36" s="14"/>
      <c r="R36" s="14"/>
      <c r="S36" s="14"/>
      <c r="T36" s="14"/>
      <c r="U36" s="14"/>
      <c r="V36" s="14"/>
      <c r="W36" s="14"/>
      <c r="X36" s="14"/>
      <c r="Y36" s="14"/>
      <c r="Z36" s="14"/>
    </row>
    <row r="37" spans="2:26" ht="15.75" customHeight="1" x14ac:dyDescent="0.35">
      <c r="B37" s="56"/>
      <c r="C37" s="59"/>
      <c r="D37" s="16"/>
      <c r="E37" s="15"/>
      <c r="F37" s="14"/>
      <c r="G37" s="14"/>
      <c r="H37" s="14"/>
      <c r="I37" s="14"/>
      <c r="J37" s="14"/>
      <c r="K37" s="14"/>
      <c r="L37" s="14"/>
      <c r="M37" s="14"/>
      <c r="N37" s="14"/>
      <c r="O37" s="58"/>
      <c r="P37" s="14"/>
      <c r="Q37" s="14"/>
      <c r="R37" s="14"/>
      <c r="S37" s="14"/>
      <c r="T37" s="14"/>
      <c r="U37" s="14"/>
      <c r="V37" s="14"/>
      <c r="W37" s="14"/>
      <c r="X37" s="14"/>
      <c r="Y37" s="14"/>
      <c r="Z37" s="14"/>
    </row>
    <row r="38" spans="2:26" ht="15.75" customHeight="1" x14ac:dyDescent="0.35">
      <c r="B38" s="14"/>
      <c r="C38" s="15"/>
      <c r="D38" s="16"/>
      <c r="E38" s="15"/>
      <c r="F38" s="14"/>
      <c r="G38" s="14"/>
      <c r="H38" s="14"/>
      <c r="I38" s="14"/>
      <c r="J38" s="14"/>
      <c r="K38" s="14"/>
      <c r="L38" s="14"/>
      <c r="M38" s="14"/>
      <c r="N38" s="14"/>
      <c r="O38" s="14"/>
      <c r="P38" s="14"/>
      <c r="Q38" s="14"/>
      <c r="R38" s="14"/>
      <c r="S38" s="14"/>
      <c r="T38" s="14"/>
      <c r="U38" s="14"/>
      <c r="V38" s="14"/>
      <c r="W38" s="14"/>
      <c r="X38" s="14"/>
      <c r="Y38" s="14"/>
      <c r="Z38" s="14"/>
    </row>
    <row r="39" spans="2:26" ht="15.75" customHeight="1" x14ac:dyDescent="0.35">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3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5">
      <c r="B46" s="14"/>
      <c r="C46" s="14"/>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5"/>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sheetData>
  <mergeCells count="10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9:G19"/>
    <mergeCell ref="J30:K30"/>
    <mergeCell ref="L30:M30"/>
    <mergeCell ref="N30:O30"/>
    <mergeCell ref="J29:K29"/>
    <mergeCell ref="L29:M29"/>
    <mergeCell ref="H31:I31"/>
    <mergeCell ref="J31:K31"/>
    <mergeCell ref="L31:M31"/>
    <mergeCell ref="C16:O16"/>
    <mergeCell ref="L19:M19"/>
    <mergeCell ref="N19:O19"/>
    <mergeCell ref="F17:G17"/>
    <mergeCell ref="H17:I17"/>
    <mergeCell ref="J17:K17"/>
    <mergeCell ref="L17:M17"/>
    <mergeCell ref="N17:O17"/>
    <mergeCell ref="C18:K18"/>
    <mergeCell ref="H19:I19"/>
    <mergeCell ref="L18:M18"/>
    <mergeCell ref="N18:O18"/>
    <mergeCell ref="L22:M22"/>
    <mergeCell ref="N22:O22"/>
    <mergeCell ref="C23:O23"/>
    <mergeCell ref="N27:O27"/>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H27:I27"/>
    <mergeCell ref="J27:K27"/>
    <mergeCell ref="L27:M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Sanjay Shah</cp:lastModifiedBy>
  <cp:lastPrinted>2024-07-29T09:59:59Z</cp:lastPrinted>
  <dcterms:created xsi:type="dcterms:W3CDTF">2024-06-06T09:43:50Z</dcterms:created>
  <dcterms:modified xsi:type="dcterms:W3CDTF">2026-04-13T14:28:52Z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